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User\Documents\NACFE\"/>
    </mc:Choice>
  </mc:AlternateContent>
  <xr:revisionPtr revIDLastSave="0" documentId="8_{84719570-BFCA-42F7-9C21-E78DDF48A805}" xr6:coauthVersionLast="45" xr6:coauthVersionMax="45" xr10:uidLastSave="{00000000-0000-0000-0000-000000000000}"/>
  <bookViews>
    <workbookView xWindow="-120" yWindow="-120" windowWidth="29040" windowHeight="15840" xr2:uid="{223A346C-F312-416A-98EF-B56462A96654}"/>
  </bookViews>
  <sheets>
    <sheet name="Overview" sheetId="18" r:id="rId1"/>
    <sheet name="State Data" sheetId="2" r:id="rId2"/>
    <sheet name="State Scores" sheetId="11" r:id="rId3"/>
    <sheet name="Regional Scores" sheetId="14" r:id="rId4"/>
    <sheet name="Degree Days" sheetId="10" r:id="rId5"/>
    <sheet name="Electricity Price" sheetId="4" r:id="rId6"/>
    <sheet name="Diesel vs Electric" sheetId="5" r:id="rId7"/>
    <sheet name="Air Quality" sheetId="9" r:id="rId8"/>
    <sheet name="GHG Emissions" sheetId="19" r:id="rId9"/>
    <sheet name="Supportive Policies" sheetId="7" r:id="rId10"/>
    <sheet name="NESCAUM States" sheetId="13" r:id="rId11"/>
    <sheet name="Funding Available" sheetId="17"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0" i="19" l="1"/>
  <c r="D59" i="19"/>
  <c r="D58" i="19"/>
  <c r="D57" i="19"/>
  <c r="D56" i="19"/>
  <c r="D55" i="19"/>
  <c r="D54" i="19"/>
  <c r="D53" i="19"/>
  <c r="D52" i="19"/>
  <c r="D51" i="19"/>
  <c r="D50" i="19"/>
  <c r="D49" i="19"/>
  <c r="D48" i="19"/>
  <c r="D47" i="19"/>
  <c r="D46" i="19"/>
  <c r="D45" i="19"/>
  <c r="D44" i="19"/>
  <c r="D43" i="19"/>
  <c r="D42" i="19"/>
  <c r="D41" i="19"/>
  <c r="D40" i="19"/>
  <c r="D39" i="19"/>
  <c r="D38" i="19"/>
  <c r="D37" i="19"/>
  <c r="D36" i="19"/>
  <c r="D35" i="19"/>
  <c r="D34" i="19"/>
  <c r="D33" i="19"/>
  <c r="D32" i="19"/>
  <c r="D31" i="19"/>
  <c r="D30" i="19"/>
  <c r="D29" i="19"/>
  <c r="D28" i="19"/>
  <c r="D27" i="19"/>
  <c r="D26" i="19"/>
  <c r="D25" i="19"/>
  <c r="D24" i="19"/>
  <c r="D23" i="19"/>
  <c r="D22" i="19"/>
  <c r="D21" i="19"/>
  <c r="D20" i="19"/>
  <c r="D19" i="19"/>
  <c r="D18" i="19"/>
  <c r="D17" i="19"/>
  <c r="D16" i="19"/>
  <c r="D15" i="19"/>
  <c r="D14" i="19"/>
  <c r="D13" i="19"/>
  <c r="D12" i="19"/>
  <c r="D11" i="19"/>
  <c r="D10" i="19"/>
  <c r="K12" i="14" l="1"/>
  <c r="K11" i="14"/>
  <c r="K10" i="14"/>
  <c r="K9" i="14"/>
  <c r="K8" i="14"/>
  <c r="K7" i="14"/>
  <c r="K6" i="14"/>
  <c r="K5" i="14"/>
  <c r="K4" i="14"/>
  <c r="K3" i="14"/>
  <c r="K2" i="14"/>
  <c r="R11" i="11"/>
  <c r="R12" i="11"/>
  <c r="R13" i="11"/>
  <c r="R14" i="11"/>
  <c r="R15" i="11"/>
  <c r="R16" i="11"/>
  <c r="R17" i="11"/>
  <c r="R18" i="11"/>
  <c r="R19" i="11"/>
  <c r="R20" i="11"/>
  <c r="R21" i="11"/>
  <c r="R22" i="11"/>
  <c r="R23" i="11"/>
  <c r="R24" i="11"/>
  <c r="R25" i="11"/>
  <c r="R26" i="11"/>
  <c r="R27" i="11"/>
  <c r="R28" i="11"/>
  <c r="R29" i="11"/>
  <c r="R30" i="11"/>
  <c r="R31" i="11"/>
  <c r="R32" i="11"/>
  <c r="R33" i="11"/>
  <c r="R34" i="11"/>
  <c r="R35" i="11"/>
  <c r="R36" i="11"/>
  <c r="R37" i="11"/>
  <c r="R38" i="11"/>
  <c r="R39" i="11"/>
  <c r="R40" i="11"/>
  <c r="R41" i="11"/>
  <c r="R42" i="11"/>
  <c r="R43" i="11"/>
  <c r="R44" i="11"/>
  <c r="R45" i="11"/>
  <c r="R46" i="11"/>
  <c r="R47" i="11"/>
  <c r="R48" i="11"/>
  <c r="R49" i="11"/>
  <c r="R50" i="11"/>
  <c r="R51" i="11"/>
  <c r="R52" i="11"/>
  <c r="R53" i="11"/>
  <c r="R54" i="11"/>
  <c r="R55" i="11"/>
  <c r="R56" i="11"/>
  <c r="R57" i="11"/>
  <c r="R58" i="11"/>
  <c r="R59" i="11"/>
  <c r="R60" i="11"/>
  <c r="R10" i="11"/>
  <c r="E11" i="17"/>
  <c r="E17" i="17"/>
  <c r="E19" i="17"/>
  <c r="E25" i="17"/>
  <c r="E27" i="17"/>
  <c r="E33" i="17"/>
  <c r="E35" i="17"/>
  <c r="E41" i="17"/>
  <c r="E43" i="17"/>
  <c r="E49" i="17"/>
  <c r="E51" i="17"/>
  <c r="E57" i="17"/>
  <c r="E59" i="17"/>
  <c r="D10" i="17"/>
  <c r="E10" i="17" s="1"/>
  <c r="D11" i="17"/>
  <c r="D12" i="17"/>
  <c r="E12" i="17" s="1"/>
  <c r="D13" i="17"/>
  <c r="E13" i="17" s="1"/>
  <c r="D14" i="17"/>
  <c r="E14" i="17" s="1"/>
  <c r="D15" i="17"/>
  <c r="E15" i="17" s="1"/>
  <c r="D16" i="17"/>
  <c r="E16" i="17" s="1"/>
  <c r="D17" i="17"/>
  <c r="D18" i="17"/>
  <c r="E18" i="17" s="1"/>
  <c r="D19" i="17"/>
  <c r="D20" i="17"/>
  <c r="E20" i="17" s="1"/>
  <c r="D21" i="17"/>
  <c r="E21" i="17" s="1"/>
  <c r="D22" i="17"/>
  <c r="E22" i="17" s="1"/>
  <c r="D23" i="17"/>
  <c r="E23" i="17" s="1"/>
  <c r="D24" i="17"/>
  <c r="E24" i="17" s="1"/>
  <c r="D25" i="17"/>
  <c r="D26" i="17"/>
  <c r="E26" i="17" s="1"/>
  <c r="D27" i="17"/>
  <c r="D28" i="17"/>
  <c r="E28" i="17" s="1"/>
  <c r="D29" i="17"/>
  <c r="E29" i="17" s="1"/>
  <c r="D30" i="17"/>
  <c r="E30" i="17" s="1"/>
  <c r="D31" i="17"/>
  <c r="E31" i="17" s="1"/>
  <c r="D32" i="17"/>
  <c r="E32" i="17" s="1"/>
  <c r="D33" i="17"/>
  <c r="D34" i="17"/>
  <c r="E34" i="17" s="1"/>
  <c r="D35" i="17"/>
  <c r="D36" i="17"/>
  <c r="E36" i="17" s="1"/>
  <c r="D37" i="17"/>
  <c r="E37" i="17" s="1"/>
  <c r="D38" i="17"/>
  <c r="E38" i="17" s="1"/>
  <c r="D39" i="17"/>
  <c r="E39" i="17" s="1"/>
  <c r="D40" i="17"/>
  <c r="E40" i="17" s="1"/>
  <c r="D41" i="17"/>
  <c r="D42" i="17"/>
  <c r="E42" i="17" s="1"/>
  <c r="D43" i="17"/>
  <c r="D44" i="17"/>
  <c r="E44" i="17" s="1"/>
  <c r="D45" i="17"/>
  <c r="E45" i="17" s="1"/>
  <c r="D46" i="17"/>
  <c r="E46" i="17" s="1"/>
  <c r="D47" i="17"/>
  <c r="E47" i="17" s="1"/>
  <c r="D48" i="17"/>
  <c r="E48" i="17" s="1"/>
  <c r="D49" i="17"/>
  <c r="D50" i="17"/>
  <c r="E50" i="17" s="1"/>
  <c r="D51" i="17"/>
  <c r="D52" i="17"/>
  <c r="E52" i="17" s="1"/>
  <c r="D53" i="17"/>
  <c r="E53" i="17" s="1"/>
  <c r="D54" i="17"/>
  <c r="E54" i="17" s="1"/>
  <c r="D55" i="17"/>
  <c r="E55" i="17" s="1"/>
  <c r="D56" i="17"/>
  <c r="E56" i="17" s="1"/>
  <c r="D57" i="17"/>
  <c r="D58" i="17"/>
  <c r="E58" i="17" s="1"/>
  <c r="D59" i="17"/>
  <c r="D9" i="17"/>
  <c r="E9" i="17" s="1"/>
  <c r="G10" i="14" l="1"/>
  <c r="G9" i="14"/>
  <c r="G8" i="14"/>
  <c r="G7" i="14"/>
  <c r="G12" i="14"/>
  <c r="G11" i="14"/>
  <c r="G6" i="14"/>
  <c r="G5" i="14"/>
  <c r="G4" i="14"/>
  <c r="G3" i="14"/>
  <c r="G2" i="14"/>
  <c r="I10" i="10" l="1"/>
  <c r="I11" i="10"/>
  <c r="I12" i="10"/>
  <c r="I13" i="10"/>
  <c r="I14" i="10"/>
  <c r="I15" i="10"/>
  <c r="I16" i="10"/>
  <c r="I17" i="10"/>
  <c r="I18" i="10"/>
  <c r="I19" i="10"/>
  <c r="I20" i="10"/>
  <c r="I21" i="10"/>
  <c r="I22" i="10"/>
  <c r="I23" i="10"/>
  <c r="I24" i="10"/>
  <c r="I25" i="10"/>
  <c r="I26" i="10"/>
  <c r="I27" i="10"/>
  <c r="I28" i="10"/>
  <c r="I29" i="10"/>
  <c r="I30" i="10"/>
  <c r="I31" i="10"/>
  <c r="I32" i="10"/>
  <c r="I33" i="10"/>
  <c r="I34" i="10"/>
  <c r="I35" i="10"/>
  <c r="I36" i="10"/>
  <c r="I37" i="10"/>
  <c r="I38" i="10"/>
  <c r="I39" i="10"/>
  <c r="I40" i="10"/>
  <c r="I41" i="10"/>
  <c r="I42" i="10"/>
  <c r="I43" i="10"/>
  <c r="I44" i="10"/>
  <c r="I45" i="10"/>
  <c r="I46" i="10"/>
  <c r="I47" i="10"/>
  <c r="I48" i="10"/>
  <c r="I49" i="10"/>
  <c r="I50" i="10"/>
  <c r="I51" i="10"/>
  <c r="I52" i="10"/>
  <c r="I53" i="10"/>
  <c r="I54" i="10"/>
  <c r="I55" i="10"/>
  <c r="I56" i="10"/>
  <c r="I57" i="10"/>
  <c r="I58" i="10"/>
  <c r="I59" i="10"/>
  <c r="I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9" i="10" l="1"/>
  <c r="C59" i="9" l="1"/>
  <c r="B59" i="9"/>
  <c r="C56" i="9"/>
  <c r="B56" i="9"/>
  <c r="C54" i="9"/>
  <c r="B54" i="9"/>
  <c r="C53" i="9"/>
  <c r="B53" i="9"/>
  <c r="C48" i="9"/>
  <c r="B48" i="9"/>
  <c r="C45" i="9"/>
  <c r="B45" i="9"/>
  <c r="C42" i="9"/>
  <c r="B42" i="9"/>
  <c r="C41" i="9"/>
  <c r="B41" i="9"/>
  <c r="C40" i="9"/>
  <c r="B40" i="9"/>
  <c r="C38" i="9"/>
  <c r="B38" i="9"/>
  <c r="C35" i="9"/>
  <c r="B35" i="9"/>
  <c r="C32" i="9"/>
  <c r="B32" i="9"/>
  <c r="C30" i="9"/>
  <c r="B30" i="9"/>
  <c r="C27" i="9"/>
  <c r="B27" i="9"/>
  <c r="C24" i="9"/>
  <c r="B24" i="9"/>
  <c r="C23" i="9"/>
  <c r="B23" i="9"/>
  <c r="C20" i="9"/>
  <c r="B20" i="9"/>
  <c r="C18" i="9"/>
  <c r="B18" i="9"/>
  <c r="C17" i="9"/>
  <c r="B17" i="9"/>
  <c r="C16" i="9"/>
  <c r="B16" i="9"/>
  <c r="C15" i="9"/>
  <c r="B15" i="9"/>
  <c r="C14" i="9"/>
  <c r="B14" i="9"/>
  <c r="C12" i="9"/>
  <c r="B12" i="9"/>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9" i="7"/>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9" i="5"/>
  <c r="R26" i="5"/>
  <c r="D59" i="5"/>
  <c r="D58" i="5"/>
  <c r="D57" i="5"/>
  <c r="D56" i="5"/>
  <c r="D55" i="5"/>
  <c r="D54" i="5"/>
  <c r="D53" i="5"/>
  <c r="D52" i="5"/>
  <c r="D51" i="5"/>
  <c r="D50" i="5"/>
  <c r="D49" i="5"/>
  <c r="D48" i="5"/>
  <c r="D47" i="5"/>
  <c r="D46" i="5"/>
  <c r="D45" i="5"/>
  <c r="D44" i="5"/>
  <c r="D43" i="5"/>
  <c r="D42" i="5"/>
  <c r="D41" i="5"/>
  <c r="D40" i="5"/>
  <c r="D39" i="5"/>
  <c r="D38" i="5"/>
  <c r="D37" i="5"/>
  <c r="D36" i="5"/>
  <c r="D35" i="5"/>
  <c r="D34" i="5"/>
  <c r="D33" i="5"/>
  <c r="D32" i="5"/>
  <c r="D31" i="5"/>
  <c r="D30" i="5"/>
  <c r="D29" i="5"/>
  <c r="D28" i="5"/>
  <c r="D27" i="5"/>
  <c r="D26" i="5"/>
  <c r="D25" i="5"/>
  <c r="D24" i="5"/>
  <c r="D23" i="5"/>
  <c r="D22" i="5"/>
  <c r="D21" i="5"/>
  <c r="D20" i="5"/>
  <c r="D19" i="5"/>
  <c r="D18" i="5"/>
  <c r="D17" i="5"/>
  <c r="D16" i="5"/>
  <c r="D15" i="5"/>
  <c r="D14" i="5"/>
  <c r="D13" i="5"/>
  <c r="D12" i="5"/>
  <c r="D11" i="5"/>
  <c r="D10" i="5"/>
  <c r="D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tc={43FE1A3A-EA46-4E10-A397-796BB8D1E5B6}</author>
  </authors>
  <commentList>
    <comment ref="D6" authorId="0" shapeId="0" xr:uid="{43FE1A3A-EA46-4E10-A397-796BB8D1E5B6}">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data released 3/16/2020</t>
        </r>
      </text>
    </comment>
  </commentList>
</comments>
</file>

<file path=xl/sharedStrings.xml><?xml version="1.0" encoding="utf-8"?>
<sst xmlns="http://schemas.openxmlformats.org/spreadsheetml/2006/main" count="3417" uniqueCount="744">
  <si>
    <t>State</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</si>
  <si>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</si>
  <si>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</si>
  <si>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</si>
  <si>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</si>
  <si>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</si>
  <si>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</si>
  <si>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</si>
  <si>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</si>
  <si>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</si>
  <si>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</si>
  <si>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</si>
  <si>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</si>
  <si>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</si>
  <si>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</si>
  <si>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</si>
  <si>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</si>
  <si>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</si>
  <si>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</si>
  <si>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</si>
  <si>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</si>
  <si>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</si>
  <si>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</si>
  <si>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</si>
  <si>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</si>
  <si>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</si>
  <si>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</si>
  <si>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</si>
  <si>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</si>
  <si>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</si>
  <si>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</si>
  <si>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</si>
  <si>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</si>
  <si>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</si>
  <si>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</si>
  <si>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</si>
  <si>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</si>
  <si>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</si>
  <si>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</si>
  <si>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</si>
  <si>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</si>
  <si>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</si>
  <si>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</si>
  <si>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</si>
  <si>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</si>
  <si>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</si>
  <si>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</si>
  <si>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</si>
  <si>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</si>
  <si>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</si>
  <si>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</si>
  <si>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AZ</t>
  </si>
  <si>
    <t>CA</t>
  </si>
  <si>
    <t>CO</t>
  </si>
  <si>
    <t>CT</t>
  </si>
  <si>
    <t>DE</t>
  </si>
  <si>
    <t>GA</t>
  </si>
  <si>
    <t>IL</t>
  </si>
  <si>
    <t>IN</t>
  </si>
  <si>
    <t>KY</t>
  </si>
  <si>
    <t>MD</t>
  </si>
  <si>
    <t>MI</t>
  </si>
  <si>
    <t>MO</t>
  </si>
  <si>
    <t>NV</t>
  </si>
  <si>
    <t>NJ</t>
  </si>
  <si>
    <t>NM</t>
  </si>
  <si>
    <t>NY</t>
  </si>
  <si>
    <t>OH</t>
  </si>
  <si>
    <t>PA</t>
  </si>
  <si>
    <t>TX</t>
  </si>
  <si>
    <t>UT</t>
  </si>
  <si>
    <t>VA</t>
  </si>
  <si>
    <t>WI</t>
  </si>
  <si>
    <t>DC</t>
  </si>
  <si>
    <t>N/A</t>
  </si>
  <si>
    <t>District of Columbia*</t>
  </si>
  <si>
    <t>Category</t>
  </si>
  <si>
    <t>Metric</t>
  </si>
  <si>
    <t>Technology</t>
  </si>
  <si>
    <t>Need</t>
  </si>
  <si>
    <t>Support</t>
  </si>
  <si>
    <t>Source</t>
  </si>
  <si>
    <t>Indicator</t>
  </si>
  <si>
    <t>Average Price per kWh</t>
  </si>
  <si>
    <t>Data Year</t>
  </si>
  <si>
    <t>Unit</t>
  </si>
  <si>
    <t>cents/kWh</t>
  </si>
  <si>
    <t>New England</t>
  </si>
  <si>
    <t>Middle Atlantic</t>
  </si>
  <si>
    <t>East North Central</t>
  </si>
  <si>
    <t>West North Central</t>
  </si>
  <si>
    <t>South Atlantic</t>
  </si>
  <si>
    <t>District of Columbia</t>
  </si>
  <si>
    <t>East South Central</t>
  </si>
  <si>
    <t>West South Central</t>
  </si>
  <si>
    <t>Mountain</t>
  </si>
  <si>
    <t>Pacific Contiguous</t>
  </si>
  <si>
    <t>Pacific Noncontiguous</t>
  </si>
  <si>
    <t>U.S. Total</t>
  </si>
  <si>
    <t>Ranking</t>
  </si>
  <si>
    <t>Transportation</t>
  </si>
  <si>
    <t>Commercial</t>
  </si>
  <si>
    <t>Notes</t>
  </si>
  <si>
    <t>Residential</t>
  </si>
  <si>
    <t>Industrial</t>
  </si>
  <si>
    <t>April 2020</t>
  </si>
  <si>
    <t>EIA Electric Power Monthly (Table 5.6.A)</t>
  </si>
  <si>
    <t>Table 5.6.A. Average Price of Electricity to Ultimate Customers by End-Use Sector,</t>
  </si>
  <si>
    <t>by State, April 2020 (Cents per Kilowatthour)</t>
  </si>
  <si>
    <t/>
  </si>
  <si>
    <t>All Sectors</t>
  </si>
  <si>
    <t>Census Division
and State</t>
  </si>
  <si>
    <t>--</t>
  </si>
  <si>
    <t>See Technical notes for additional information on the Commercial, Industrial, and Transportation sectors.
Displayed values of zero may represent small values that round to zero.  The Excel version of this table provides additional precision which may be accessed by selecting individual cells.
Notes: - See Glossary for definitions. - Values are preliminary estimates based on a cutoff model sample.
See Technical Notes for a discussion of the sample design for the Form EIA-826.
Utilities and energy service providers may classify commercial and industrial customers based on either NAICS codes or demands or usage falling within specified limits by rate schedule.
Changes from year to year in consumer counts, sales and revenues, particularly involving the commercial and industrial consumer sectors, may result from respondent implementation of changes in the definitions of consumers, and reclassifications.
Totals may not equal sum of components because of independent rounding.
Source: U.S. Energy Information Administration, Form EIA-861M (formerly EIA-826), Monthly Electric Power Industry Report.</t>
  </si>
  <si>
    <t>Unclear if Transportation rates available to fleets (or just transit) &amp; not all states had Transport rates listed, so used Commercial rates for consistency</t>
  </si>
  <si>
    <t>%</t>
  </si>
  <si>
    <t>Lifecycle Emissions Benefits</t>
  </si>
  <si>
    <t>How Much Better than Diesel</t>
  </si>
  <si>
    <t>UCS Ready for Work report</t>
  </si>
  <si>
    <t>% better</t>
  </si>
  <si>
    <t>per UCS:
Good (35–49% reduction)
Better (50–69% reduction)
Best (70+% reduction)</t>
  </si>
  <si>
    <t>Yes or No</t>
  </si>
  <si>
    <t>Range = 250 miles</t>
  </si>
  <si>
    <t>Battery = 475 kWh "usable" capacity</t>
  </si>
  <si>
    <t>This equates to ~1.9 kWh/mile</t>
  </si>
  <si>
    <t>Daimler eM2 (MD)</t>
  </si>
  <si>
    <t>Daimler eCascadia (HD)</t>
  </si>
  <si>
    <t>Range = 230 miles</t>
  </si>
  <si>
    <t>Battery = 315 kWh "usable" capacity</t>
  </si>
  <si>
    <t>This equates to ~1.4 kWh/mile</t>
  </si>
  <si>
    <t>Assume average efficiency of electric trucks is 2.5 kWh/mile (according to ZETI data)</t>
  </si>
  <si>
    <t>Calculated by Jessie here: https://rockmtnins.sharepoint.com/:x:/s/GuidingFutureTruckingTechnologies/EQncbciEFUJKshLJ1vV4XQABudVFTVZRRB4bXkM-1EBf_g?e=dmYbTb</t>
  </si>
  <si>
    <t>EIA Monthly Retail Diesel (On-Highway) - All Types Prices</t>
  </si>
  <si>
    <t>dollars per gallon</t>
  </si>
  <si>
    <t>EIA</t>
  </si>
  <si>
    <t>Diesel nationwide in April 2020</t>
  </si>
  <si>
    <t>January 2020</t>
  </si>
  <si>
    <t>Diesel prices down in April compared to Jan</t>
  </si>
  <si>
    <t>Diesel nationwide in Jan 2020</t>
  </si>
  <si>
    <t>$0.555/gallon</t>
  </si>
  <si>
    <t>per gallon</t>
  </si>
  <si>
    <t>used January rather than April because don't want to show temporary impact of COVID, which, nationwide, according to same data source, has diesel prices down 18% since Feb 2020 (though already started to rebound as of June)</t>
  </si>
  <si>
    <t>EIA Electric Region</t>
  </si>
  <si>
    <t>EIA Diesel Region</t>
  </si>
  <si>
    <t>PADD 1A (New England)</t>
  </si>
  <si>
    <t xml:space="preserve"> PADD 1B (Central Atlantic)</t>
  </si>
  <si>
    <t xml:space="preserve"> PADD 1C (Lower Atlantic)</t>
  </si>
  <si>
    <t>PADD 2 (Midwest)</t>
  </si>
  <si>
    <t>PADD 3 (Gulf Coast)</t>
  </si>
  <si>
    <t>PADD 4 (Rocky Mountain)</t>
  </si>
  <si>
    <t>PADD 5 (West Coast)</t>
  </si>
  <si>
    <t>Diesel Price Jan 2020
($/gal)</t>
  </si>
  <si>
    <t>Benefit per Mile</t>
  </si>
  <si>
    <t>Benefit of Electric over Diesel</t>
  </si>
  <si>
    <t>dollars per mile</t>
  </si>
  <si>
    <t>n/a</t>
  </si>
  <si>
    <t>Assume average efficiency of diesel trucks is 0.17 gallons/mile [6.0 mpg (Run On Less Regional)]</t>
  </si>
  <si>
    <t>Electricity Price per Mile</t>
  </si>
  <si>
    <t>Diesel Price per Mile</t>
  </si>
  <si>
    <t>Positive number means savings from electric, negative (Hawaii only) means cheaper to use diesel</t>
  </si>
  <si>
    <t>Savings per Mile</t>
  </si>
  <si>
    <t>% savings from using electricity rather than diesel</t>
  </si>
  <si>
    <t>EIA data + RMI analysis</t>
  </si>
  <si>
    <t>Positive number means savings from electric, negative (Hawaii only) means cheaper to use diesel
To account for fact that some places where electricity expensive (e.g. Hawaii), diesel ALSO expensive</t>
  </si>
  <si>
    <t>Benefit of Electricity Compared to Diesel*</t>
  </si>
  <si>
    <t>Regional Price of Diesel</t>
  </si>
  <si>
    <t>Price of Electricity in State</t>
  </si>
  <si>
    <t>#</t>
  </si>
  <si>
    <t>Advanced Clean Truck rule?</t>
  </si>
  <si>
    <t>MOU</t>
  </si>
  <si>
    <t>Number of incentive programs</t>
  </si>
  <si>
    <t>Yes = 1
No = 0</t>
  </si>
  <si>
    <t>Multiple</t>
  </si>
  <si>
    <t>Sum of columns B through D</t>
  </si>
  <si>
    <t>Total Supportive Policies in Place</t>
  </si>
  <si>
    <t>Filtered for "MD/HD Incentives"; includes grants, rebates, sales tax exemptions, income tax credits, and loans</t>
  </si>
  <si>
    <t># of Policies</t>
  </si>
  <si>
    <t>Signed NESCAUM MOU supporting truck electrification?</t>
  </si>
  <si>
    <t>MD/HD Incentives in Place?</t>
  </si>
  <si>
    <t>0 = red
1 = yellow
2-5 = green</t>
  </si>
  <si>
    <t>&lt;20% = red
21-40% = yellow
&gt;40% = green</t>
  </si>
  <si>
    <t>Air Quality Nonattainment Levels</t>
  </si>
  <si>
    <t>EPA Current Nonattainment Counties for All Criteria Pollutants</t>
  </si>
  <si>
    <t>Filtered EPA list for pollutant = 8-hour ozone (2015) and nonattainment = yes; 
then, to account for different state and population sizes, for each state, summed populations of counties in nonattain</t>
  </si>
  <si>
    <t>People</t>
  </si>
  <si>
    <t>Population of Counties in Nonattainment for ozone</t>
  </si>
  <si>
    <t>Number of Counties in Nonattainment for ozone</t>
  </si>
  <si>
    <t>Counties</t>
  </si>
  <si>
    <t>Filtered EPA list for pollutant = 8-hour ozone (2015) and nonattainment = yes</t>
  </si>
  <si>
    <t>state</t>
  </si>
  <si>
    <t>st_abbr</t>
  </si>
  <si>
    <t>countyname</t>
  </si>
  <si>
    <t>pollutant</t>
  </si>
  <si>
    <t>class</t>
  </si>
  <si>
    <t>part</t>
  </si>
  <si>
    <t>population</t>
  </si>
  <si>
    <t>fips_state</t>
  </si>
  <si>
    <t>fips_cnty</t>
  </si>
  <si>
    <t>pollorder</t>
  </si>
  <si>
    <t>composid</t>
  </si>
  <si>
    <t>exportdt</t>
  </si>
  <si>
    <t>ARIZONA</t>
  </si>
  <si>
    <t>Gila County</t>
  </si>
  <si>
    <t>8-Hour Ozone (2015)</t>
  </si>
  <si>
    <t>Marginal</t>
  </si>
  <si>
    <t>P</t>
  </si>
  <si>
    <t>04</t>
  </si>
  <si>
    <t>007</t>
  </si>
  <si>
    <t>f</t>
  </si>
  <si>
    <t>Ozone_8-hr.2015.Phoenix</t>
  </si>
  <si>
    <t>Maricopa County</t>
  </si>
  <si>
    <t>013</t>
  </si>
  <si>
    <t>Pinal County</t>
  </si>
  <si>
    <t>021</t>
  </si>
  <si>
    <t>Yuma County</t>
  </si>
  <si>
    <t>027</t>
  </si>
  <si>
    <t>Ozone_8-hr.2015.Yuma</t>
  </si>
  <si>
    <t>CALIFORNIA</t>
  </si>
  <si>
    <t>Alameda County</t>
  </si>
  <si>
    <t>W</t>
  </si>
  <si>
    <t>06</t>
  </si>
  <si>
    <t>001</t>
  </si>
  <si>
    <t>Ozone_8-hr.2015.San_Francisco</t>
  </si>
  <si>
    <t>Amador County</t>
  </si>
  <si>
    <t>005</t>
  </si>
  <si>
    <t>Ozone_8-hr.2015.Amador_Co</t>
  </si>
  <si>
    <t>Butte County</t>
  </si>
  <si>
    <t>Ozone_8-hr.2015.Chico</t>
  </si>
  <si>
    <t>Calaveras County</t>
  </si>
  <si>
    <t>009</t>
  </si>
  <si>
    <t>Ozone_8-hr.2015.Calaveras_Co</t>
  </si>
  <si>
    <t>Contra Costa County</t>
  </si>
  <si>
    <t>El Dorado County</t>
  </si>
  <si>
    <t>Moderate</t>
  </si>
  <si>
    <t>017</t>
  </si>
  <si>
    <t>e</t>
  </si>
  <si>
    <t>Ozone_8-hr.2015.Sacramento</t>
  </si>
  <si>
    <t>Fresno County</t>
  </si>
  <si>
    <t>Extreme</t>
  </si>
  <si>
    <t>019</t>
  </si>
  <si>
    <t>a</t>
  </si>
  <si>
    <t>Ozone_8-hr.2015.San_Joaquin_Valley</t>
  </si>
  <si>
    <t>Imperial County</t>
  </si>
  <si>
    <t>025</t>
  </si>
  <si>
    <t>Ozone_8-hr.2015.Imperial_Co</t>
  </si>
  <si>
    <t>Kern County</t>
  </si>
  <si>
    <t>029</t>
  </si>
  <si>
    <t>Ozone_8-hr.2015.East_Kern</t>
  </si>
  <si>
    <t>Kings County</t>
  </si>
  <si>
    <t>031</t>
  </si>
  <si>
    <t>Los Angeles County</t>
  </si>
  <si>
    <t>Severe 15</t>
  </si>
  <si>
    <t>037</t>
  </si>
  <si>
    <t>c</t>
  </si>
  <si>
    <t>Ozone_8-hr.2015.LA-Desert</t>
  </si>
  <si>
    <t>Ozone_8-hr.2015.LA-South_Coast</t>
  </si>
  <si>
    <t>Madera County</t>
  </si>
  <si>
    <t>039</t>
  </si>
  <si>
    <t>Marin County</t>
  </si>
  <si>
    <t>041</t>
  </si>
  <si>
    <t>Mariposa County</t>
  </si>
  <si>
    <t>043</t>
  </si>
  <si>
    <t>Ozone_8-hr.2015.Mariposa_Co</t>
  </si>
  <si>
    <t>Merced County</t>
  </si>
  <si>
    <t>047</t>
  </si>
  <si>
    <t>Napa County</t>
  </si>
  <si>
    <t>055</t>
  </si>
  <si>
    <t>Nevada County</t>
  </si>
  <si>
    <t>057</t>
  </si>
  <si>
    <t>Ozone_8-hr.2015.Nevada_Co</t>
  </si>
  <si>
    <t>Orange County</t>
  </si>
  <si>
    <t>059</t>
  </si>
  <si>
    <t>Placer County</t>
  </si>
  <si>
    <t>061</t>
  </si>
  <si>
    <t>Riverside County</t>
  </si>
  <si>
    <t>065</t>
  </si>
  <si>
    <t>Serious</t>
  </si>
  <si>
    <t>d</t>
  </si>
  <si>
    <t>Ozone_8-hr.2015.Morongo</t>
  </si>
  <si>
    <t>Ozone_8-hr.2015.Pechanga</t>
  </si>
  <si>
    <t>Ozone_8-hr.2015.Coachella_Valley</t>
  </si>
  <si>
    <t>Sacramento County</t>
  </si>
  <si>
    <t>067</t>
  </si>
  <si>
    <t>San Bernardino County</t>
  </si>
  <si>
    <t>071</t>
  </si>
  <si>
    <t>San Diego County</t>
  </si>
  <si>
    <t>073</t>
  </si>
  <si>
    <t>Ozone_8-hr.2015.San_Diego</t>
  </si>
  <si>
    <t>San Francisco County</t>
  </si>
  <si>
    <t>075</t>
  </si>
  <si>
    <t>San Joaquin County</t>
  </si>
  <si>
    <t>077</t>
  </si>
  <si>
    <t>San Luis Obispo County</t>
  </si>
  <si>
    <t>079</t>
  </si>
  <si>
    <t>Ozone_8-hr.2015.San_Luis_Obispo</t>
  </si>
  <si>
    <t>San Mateo County</t>
  </si>
  <si>
    <t>081</t>
  </si>
  <si>
    <t>Santa Clara County</t>
  </si>
  <si>
    <t>085</t>
  </si>
  <si>
    <t>Solano County</t>
  </si>
  <si>
    <t>095</t>
  </si>
  <si>
    <t>Sonoma County</t>
  </si>
  <si>
    <t>097</t>
  </si>
  <si>
    <t>Stanislaus County</t>
  </si>
  <si>
    <t>099</t>
  </si>
  <si>
    <t>Sutter County</t>
  </si>
  <si>
    <t>101</t>
  </si>
  <si>
    <t>Ozone_8-hr.2015.Sutter_Buttes</t>
  </si>
  <si>
    <t>Tehama County</t>
  </si>
  <si>
    <t>Marginal (Rural Transport)</t>
  </si>
  <si>
    <t>103</t>
  </si>
  <si>
    <t>g</t>
  </si>
  <si>
    <t>Ozone_8-hr.2015.Tuscan_Buttes</t>
  </si>
  <si>
    <t>Tulare County</t>
  </si>
  <si>
    <t>107</t>
  </si>
  <si>
    <t>Tuolumne County</t>
  </si>
  <si>
    <t>109</t>
  </si>
  <si>
    <t>Ozone_8-hr.2015.Tuolumne_Co</t>
  </si>
  <si>
    <t>Ventura County</t>
  </si>
  <si>
    <t>111</t>
  </si>
  <si>
    <t>Ozone_8-hr.2015.Ventura_Co</t>
  </si>
  <si>
    <t>Yolo County</t>
  </si>
  <si>
    <t>113</t>
  </si>
  <si>
    <t>COLORADO</t>
  </si>
  <si>
    <t>Adams County</t>
  </si>
  <si>
    <t>08</t>
  </si>
  <si>
    <t>Ozone_8-hr.2015.Denver</t>
  </si>
  <si>
    <t>Arapahoe County</t>
  </si>
  <si>
    <t>Boulder County</t>
  </si>
  <si>
    <t>Broomfield County</t>
  </si>
  <si>
    <t>014</t>
  </si>
  <si>
    <t>Denver County</t>
  </si>
  <si>
    <t>Douglas County</t>
  </si>
  <si>
    <t>035</t>
  </si>
  <si>
    <t>Jefferson County</t>
  </si>
  <si>
    <t>Larimer County</t>
  </si>
  <si>
    <t>069</t>
  </si>
  <si>
    <t>Weld County</t>
  </si>
  <si>
    <t>123</t>
  </si>
  <si>
    <t>CONNECTICUT</t>
  </si>
  <si>
    <t>Fairfield County</t>
  </si>
  <si>
    <t>09</t>
  </si>
  <si>
    <t>Ozone_8-hr.2015.New_York</t>
  </si>
  <si>
    <t>Hartford County</t>
  </si>
  <si>
    <t>003</t>
  </si>
  <si>
    <t>Ozone_8-hr.2015.Connecticut</t>
  </si>
  <si>
    <t>Litchfield County</t>
  </si>
  <si>
    <t>Middlesex County</t>
  </si>
  <si>
    <t>New Haven County</t>
  </si>
  <si>
    <t>New London County</t>
  </si>
  <si>
    <t>011</t>
  </si>
  <si>
    <t>Tolland County</t>
  </si>
  <si>
    <t>Windham County</t>
  </si>
  <si>
    <t>015</t>
  </si>
  <si>
    <t>DELAWARE</t>
  </si>
  <si>
    <t>New Castle County</t>
  </si>
  <si>
    <t>10</t>
  </si>
  <si>
    <t>Ozone_8-hr.2015.Philadelphia</t>
  </si>
  <si>
    <t>DISTRICT OF COLUMBIA</t>
  </si>
  <si>
    <t>11</t>
  </si>
  <si>
    <t>Ozone_8-hr.2015.Washington</t>
  </si>
  <si>
    <t>GEORGIA</t>
  </si>
  <si>
    <t>Bartow County</t>
  </si>
  <si>
    <t>13</t>
  </si>
  <si>
    <t>Ozone_8-hr.2015.Atlanta</t>
  </si>
  <si>
    <t>Clayton County</t>
  </si>
  <si>
    <t>063</t>
  </si>
  <si>
    <t>Cobb County</t>
  </si>
  <si>
    <t>DeKalb County</t>
  </si>
  <si>
    <t>089</t>
  </si>
  <si>
    <t>Fulton County</t>
  </si>
  <si>
    <t>121</t>
  </si>
  <si>
    <t>Gwinnett County</t>
  </si>
  <si>
    <t>135</t>
  </si>
  <si>
    <t>Henry County</t>
  </si>
  <si>
    <t>151</t>
  </si>
  <si>
    <t>ILLINOIS</t>
  </si>
  <si>
    <t>Cook County</t>
  </si>
  <si>
    <t>17</t>
  </si>
  <si>
    <t>Ozone_8-hr.2015.Chicago</t>
  </si>
  <si>
    <t>DuPage County</t>
  </si>
  <si>
    <t>Grundy County</t>
  </si>
  <si>
    <t>Kane County</t>
  </si>
  <si>
    <t>Kendall County</t>
  </si>
  <si>
    <t>093</t>
  </si>
  <si>
    <t>Lake County</t>
  </si>
  <si>
    <t>Madison County</t>
  </si>
  <si>
    <t>119</t>
  </si>
  <si>
    <t>Ozone_8-hr.2015.St_Louis</t>
  </si>
  <si>
    <t>St. Clair County</t>
  </si>
  <si>
    <t>163</t>
  </si>
  <si>
    <t>Will County</t>
  </si>
  <si>
    <t>197</t>
  </si>
  <si>
    <t>INDIANA</t>
  </si>
  <si>
    <t>Clark County</t>
  </si>
  <si>
    <t>18</t>
  </si>
  <si>
    <t>Ozone_8-hr.2015.Louisville</t>
  </si>
  <si>
    <t>Floyd County</t>
  </si>
  <si>
    <t>KENTUCKY</t>
  </si>
  <si>
    <t>Boone County</t>
  </si>
  <si>
    <t>21</t>
  </si>
  <si>
    <t>Ozone_8-hr.2015.Cincinnati</t>
  </si>
  <si>
    <t>Bullitt County</t>
  </si>
  <si>
    <t>Campbell County</t>
  </si>
  <si>
    <t>Kenton County</t>
  </si>
  <si>
    <t>117</t>
  </si>
  <si>
    <t>Oldham County</t>
  </si>
  <si>
    <t>185</t>
  </si>
  <si>
    <t>MARYLAND</t>
  </si>
  <si>
    <t>Anne Arundel County</t>
  </si>
  <si>
    <t>24</t>
  </si>
  <si>
    <t>Ozone_8-hr.2015.Baltimore</t>
  </si>
  <si>
    <t>Baltimore County</t>
  </si>
  <si>
    <t>Baltimore city</t>
  </si>
  <si>
    <t>510</t>
  </si>
  <si>
    <t>Calvert County</t>
  </si>
  <si>
    <t>Carroll County</t>
  </si>
  <si>
    <t>Cecil County</t>
  </si>
  <si>
    <t>Charles County</t>
  </si>
  <si>
    <t>Frederick County</t>
  </si>
  <si>
    <t>Harford County</t>
  </si>
  <si>
    <t>Howard County</t>
  </si>
  <si>
    <t>Montgomery County</t>
  </si>
  <si>
    <t>Prince George's County</t>
  </si>
  <si>
    <t>033</t>
  </si>
  <si>
    <t>MICHIGAN</t>
  </si>
  <si>
    <t>Allegan County</t>
  </si>
  <si>
    <t>26</t>
  </si>
  <si>
    <t>Ozone_8-hr.2015.Allegan_Co</t>
  </si>
  <si>
    <t>Berrien County</t>
  </si>
  <si>
    <t>Ozone_8-hr.2015.Benton_Harbor</t>
  </si>
  <si>
    <t>Livingston County</t>
  </si>
  <si>
    <t>Ozone_8-hr.2015.Detroit</t>
  </si>
  <si>
    <t>Macomb County</t>
  </si>
  <si>
    <t>Monroe County</t>
  </si>
  <si>
    <t>115</t>
  </si>
  <si>
    <t>Muskegon County</t>
  </si>
  <si>
    <t>Ozone_8-hr.2015.Muskegon</t>
  </si>
  <si>
    <t>Oakland County</t>
  </si>
  <si>
    <t>125</t>
  </si>
  <si>
    <t>147</t>
  </si>
  <si>
    <t>Washtenaw County</t>
  </si>
  <si>
    <t>161</t>
  </si>
  <si>
    <t>Wayne County</t>
  </si>
  <si>
    <t>MISSOURI</t>
  </si>
  <si>
    <t>Franklin County</t>
  </si>
  <si>
    <t>29</t>
  </si>
  <si>
    <t>St. Charles County</t>
  </si>
  <si>
    <t>183</t>
  </si>
  <si>
    <t>St. Louis County</t>
  </si>
  <si>
    <t>189</t>
  </si>
  <si>
    <t>St. Louis city</t>
  </si>
  <si>
    <t>NEVADA</t>
  </si>
  <si>
    <t>32</t>
  </si>
  <si>
    <t>Ozone_8-hr.2015.Las_Vegas</t>
  </si>
  <si>
    <t>NEW JERSEY</t>
  </si>
  <si>
    <t>Atlantic County</t>
  </si>
  <si>
    <t>34</t>
  </si>
  <si>
    <t>Bergen County</t>
  </si>
  <si>
    <t>Burlington County</t>
  </si>
  <si>
    <t>Camden County</t>
  </si>
  <si>
    <t>Cape May County</t>
  </si>
  <si>
    <t>Cumberland County</t>
  </si>
  <si>
    <t>Essex County</t>
  </si>
  <si>
    <t>Gloucester County</t>
  </si>
  <si>
    <t>Hudson County</t>
  </si>
  <si>
    <t>Hunterdon County</t>
  </si>
  <si>
    <t>Mercer County</t>
  </si>
  <si>
    <t>023</t>
  </si>
  <si>
    <t>Monmouth County</t>
  </si>
  <si>
    <t>Morris County</t>
  </si>
  <si>
    <t>Ocean County</t>
  </si>
  <si>
    <t>Passaic County</t>
  </si>
  <si>
    <t>Salem County</t>
  </si>
  <si>
    <t>Somerset County</t>
  </si>
  <si>
    <t>Sussex County</t>
  </si>
  <si>
    <t>Union County</t>
  </si>
  <si>
    <t>Warren County</t>
  </si>
  <si>
    <t>NEW MEXICO</t>
  </si>
  <si>
    <t>Dona Ana County</t>
  </si>
  <si>
    <t>35</t>
  </si>
  <si>
    <t>Ozone_8-hr.2015.Sunland_Park</t>
  </si>
  <si>
    <t>NEW YORK</t>
  </si>
  <si>
    <t>Bronx County</t>
  </si>
  <si>
    <t>36</t>
  </si>
  <si>
    <t>Nassau County</t>
  </si>
  <si>
    <t>New York County</t>
  </si>
  <si>
    <t>Queens County</t>
  </si>
  <si>
    <t>Richmond County</t>
  </si>
  <si>
    <t>Rockland County</t>
  </si>
  <si>
    <t>087</t>
  </si>
  <si>
    <t>Suffolk County</t>
  </si>
  <si>
    <t>Westchester County</t>
  </si>
  <si>
    <t>OHIO</t>
  </si>
  <si>
    <t>Butler County</t>
  </si>
  <si>
    <t>39</t>
  </si>
  <si>
    <t>Clermont County</t>
  </si>
  <si>
    <t>Cuyahoga County</t>
  </si>
  <si>
    <t>Ozone_8-hr.2015.Cleveland</t>
  </si>
  <si>
    <t>Geauga County</t>
  </si>
  <si>
    <t>Hamilton County</t>
  </si>
  <si>
    <t>Lorain County</t>
  </si>
  <si>
    <t>Medina County</t>
  </si>
  <si>
    <t>Portage County</t>
  </si>
  <si>
    <t>133</t>
  </si>
  <si>
    <t>Summit County</t>
  </si>
  <si>
    <t>153</t>
  </si>
  <si>
    <t>165</t>
  </si>
  <si>
    <t>PENNSYLVANIA</t>
  </si>
  <si>
    <t>Bucks County</t>
  </si>
  <si>
    <t>42</t>
  </si>
  <si>
    <t>Chester County</t>
  </si>
  <si>
    <t>Delaware County</t>
  </si>
  <si>
    <t>045</t>
  </si>
  <si>
    <t>091</t>
  </si>
  <si>
    <t>Philadelphia County</t>
  </si>
  <si>
    <t>TEXAS</t>
  </si>
  <si>
    <t>Bexar County</t>
  </si>
  <si>
    <t>48</t>
  </si>
  <si>
    <t>Ozone_8-hr.2015.San_Antonio</t>
  </si>
  <si>
    <t>Brazoria County</t>
  </si>
  <si>
    <t>Ozone_8-hr.2015.Houston</t>
  </si>
  <si>
    <t>Chambers County</t>
  </si>
  <si>
    <t>Collin County</t>
  </si>
  <si>
    <t>Ozone_8-hr.2015.Dallas</t>
  </si>
  <si>
    <t>Dallas County</t>
  </si>
  <si>
    <t>Denton County</t>
  </si>
  <si>
    <t>Ellis County</t>
  </si>
  <si>
    <t>139</t>
  </si>
  <si>
    <t>Fort Bend County</t>
  </si>
  <si>
    <t>157</t>
  </si>
  <si>
    <t>Galveston County</t>
  </si>
  <si>
    <t>167</t>
  </si>
  <si>
    <t>Harris County</t>
  </si>
  <si>
    <t>201</t>
  </si>
  <si>
    <t>Johnson County</t>
  </si>
  <si>
    <t>251</t>
  </si>
  <si>
    <t>Kaufman County</t>
  </si>
  <si>
    <t>257</t>
  </si>
  <si>
    <t>339</t>
  </si>
  <si>
    <t>Parker County</t>
  </si>
  <si>
    <t>367</t>
  </si>
  <si>
    <t>Tarrant County</t>
  </si>
  <si>
    <t>439</t>
  </si>
  <si>
    <t>Wise County</t>
  </si>
  <si>
    <t>497</t>
  </si>
  <si>
    <t>UTAH</t>
  </si>
  <si>
    <t>Davis County</t>
  </si>
  <si>
    <t>49</t>
  </si>
  <si>
    <t>Ozone_8-hr.2015.Salt_Lake</t>
  </si>
  <si>
    <t>Duchesne County</t>
  </si>
  <si>
    <t>Ozone_8-hr.2015.Uinta_Basin</t>
  </si>
  <si>
    <t>Salt Lake County</t>
  </si>
  <si>
    <t>Tooele County</t>
  </si>
  <si>
    <t>Uintah County</t>
  </si>
  <si>
    <t>Utah County</t>
  </si>
  <si>
    <t>049</t>
  </si>
  <si>
    <t>Ozone_8-hr.2015.Provo</t>
  </si>
  <si>
    <t>Weber County</t>
  </si>
  <si>
    <t>VIRGINIA</t>
  </si>
  <si>
    <t>Alexandria city</t>
  </si>
  <si>
    <t>51</t>
  </si>
  <si>
    <t>Arlington County</t>
  </si>
  <si>
    <t>Fairfax County</t>
  </si>
  <si>
    <t>Fairfax city</t>
  </si>
  <si>
    <t>600</t>
  </si>
  <si>
    <t>Falls Church city</t>
  </si>
  <si>
    <t>610</t>
  </si>
  <si>
    <t>Loudoun County</t>
  </si>
  <si>
    <t>Manassas Park city</t>
  </si>
  <si>
    <t>685</t>
  </si>
  <si>
    <t>Manassas city</t>
  </si>
  <si>
    <t>683</t>
  </si>
  <si>
    <t>Prince William County</t>
  </si>
  <si>
    <t>WISCONSIN</t>
  </si>
  <si>
    <t>Kenosha County</t>
  </si>
  <si>
    <t>55</t>
  </si>
  <si>
    <t>Manitowoc County</t>
  </si>
  <si>
    <t>Ozone_8-hr.2015.Manitowoc_Co</t>
  </si>
  <si>
    <t>Milwaukee County</t>
  </si>
  <si>
    <t>Ozone_8-hr.2015.Milwaukee</t>
  </si>
  <si>
    <t>Ozaukee County</t>
  </si>
  <si>
    <t>Sheboygan County</t>
  </si>
  <si>
    <t>Ozone_8-hr.2015.Sheboygan</t>
  </si>
  <si>
    <t>0 = red
1-1M = yellow
1M+ = green</t>
  </si>
  <si>
    <t>Cooling Degree Days</t>
  </si>
  <si>
    <t>Heating Degree Days</t>
  </si>
  <si>
    <t>TOTAL</t>
  </si>
  <si>
    <t xml:space="preserve">Total score </t>
  </si>
  <si>
    <t>red box = 0
yellow = 1
green = 2</t>
  </si>
  <si>
    <t>most cooling/heating degree day data are weighted by population for use by energy planners; we used unweighted data since population doesn't impact region's favorability for eTrucks</t>
  </si>
  <si>
    <t>Total CDD + HDD</t>
  </si>
  <si>
    <t>NOAA</t>
  </si>
  <si>
    <t>December2019_cum annual_CDD_pop_weighted
These are population weighted (unable to find not weighted); if an't find better source, will need to note in methodology</t>
  </si>
  <si>
    <t xml:space="preserve">Population weighted :( </t>
  </si>
  <si>
    <t>Biggest City</t>
  </si>
  <si>
    <t>Zip</t>
  </si>
  <si>
    <t>CDD</t>
  </si>
  <si>
    <t>HDD</t>
  </si>
  <si>
    <t>Anchorage</t>
  </si>
  <si>
    <t>Birmingham</t>
  </si>
  <si>
    <t>Little Rock</t>
  </si>
  <si>
    <t>Phoenix</t>
  </si>
  <si>
    <t>Los Angeles</t>
  </si>
  <si>
    <t>Denver</t>
  </si>
  <si>
    <t>Bridgeport</t>
  </si>
  <si>
    <t>Washington DC</t>
  </si>
  <si>
    <t>Wilmington</t>
  </si>
  <si>
    <t>Jacksonville</t>
  </si>
  <si>
    <t>Atlanta</t>
  </si>
  <si>
    <t>Des Moines</t>
  </si>
  <si>
    <t>Boise</t>
  </si>
  <si>
    <t>Chicago</t>
  </si>
  <si>
    <t>Indianapolis</t>
  </si>
  <si>
    <t>Witchita</t>
  </si>
  <si>
    <t>Louisville</t>
  </si>
  <si>
    <t>New Orleans</t>
  </si>
  <si>
    <t>Boston</t>
  </si>
  <si>
    <t>Baltimore</t>
  </si>
  <si>
    <t>Portland</t>
  </si>
  <si>
    <t>Detroit</t>
  </si>
  <si>
    <t>Minneapolis</t>
  </si>
  <si>
    <t>Kansas City</t>
  </si>
  <si>
    <t>Jackson</t>
  </si>
  <si>
    <t>Billings</t>
  </si>
  <si>
    <t>Charlotte</t>
  </si>
  <si>
    <t>Fargo</t>
  </si>
  <si>
    <t>Omaha</t>
  </si>
  <si>
    <t>Manchester</t>
  </si>
  <si>
    <t>Newark</t>
  </si>
  <si>
    <t>Albuquerque</t>
  </si>
  <si>
    <t>Las Vegas</t>
  </si>
  <si>
    <t>New York City</t>
  </si>
  <si>
    <t>Columbus</t>
  </si>
  <si>
    <t>Oklahoma City</t>
  </si>
  <si>
    <t>Philadephia</t>
  </si>
  <si>
    <t>Providence</t>
  </si>
  <si>
    <t>Charleston</t>
  </si>
  <si>
    <t>Sioux Falls</t>
  </si>
  <si>
    <t>Nashville</t>
  </si>
  <si>
    <t>Houston</t>
  </si>
  <si>
    <t>Salt Lake City</t>
  </si>
  <si>
    <t>Virginia Beach</t>
  </si>
  <si>
    <t>Burlington</t>
  </si>
  <si>
    <t>Seattle</t>
  </si>
  <si>
    <t>Milwaukee</t>
  </si>
  <si>
    <t>Cheyenne</t>
  </si>
  <si>
    <t>Honolulu</t>
  </si>
  <si>
    <t>Wikipedia</t>
  </si>
  <si>
    <t>Googled city + "zip" &amp; used first one that came up</t>
  </si>
  <si>
    <t>°F</t>
  </si>
  <si>
    <t>06515</t>
  </si>
  <si>
    <t>04019</t>
  </si>
  <si>
    <t>02101</t>
  </si>
  <si>
    <t>03101</t>
  </si>
  <si>
    <t>07101</t>
  </si>
  <si>
    <t>02860</t>
  </si>
  <si>
    <t>05401</t>
  </si>
  <si>
    <t>Energy Star Portfolio Manager Degree Days Calculator</t>
  </si>
  <si>
    <t>thinking that big city = big freight movement</t>
  </si>
  <si>
    <t>Total HDD + CDD</t>
  </si>
  <si>
    <t>Climate (Heating &amp; Cooling Needs)</t>
  </si>
  <si>
    <t xml:space="preserve">Sum of heating degree days (HDD) and cooling degree days (CDD) </t>
  </si>
  <si>
    <t>&gt;7000 = red
5001-7000 = yellow
&lt;5000 = green</t>
  </si>
  <si>
    <t>BTS Freight Flows by State</t>
  </si>
  <si>
    <t>ton-miles (millions)</t>
  </si>
  <si>
    <t>Freight Flow</t>
  </si>
  <si>
    <t>BTS data includes all freight (not just on-road), but ok since modes in competition</t>
  </si>
  <si>
    <t>&lt;50k = red
50-100k = yellow
100k+ = green</t>
  </si>
  <si>
    <t>Score</t>
  </si>
  <si>
    <t>Expressed Interest</t>
  </si>
  <si>
    <t>Supportive Policies &amp; Incentives</t>
  </si>
  <si>
    <t>NESCAUM electric truck MOU signatory</t>
  </si>
  <si>
    <t>No = red
Yes = green</t>
  </si>
  <si>
    <t>No</t>
  </si>
  <si>
    <t>Yes</t>
  </si>
  <si>
    <t>Megaregion</t>
  </si>
  <si>
    <t>Cascadia</t>
  </si>
  <si>
    <t>Northern California</t>
  </si>
  <si>
    <t>Southern California</t>
  </si>
  <si>
    <t>Arizona Sun Corridor</t>
  </si>
  <si>
    <t>Front Range</t>
  </si>
  <si>
    <t>Texas Triangle</t>
  </si>
  <si>
    <t>Gulf Coast</t>
  </si>
  <si>
    <t>Great Lakes</t>
  </si>
  <si>
    <t>Piedmont Atlantic</t>
  </si>
  <si>
    <t>Northeast</t>
  </si>
  <si>
    <t>Washington, Oregon</t>
  </si>
  <si>
    <t>Colorado, New Mexico</t>
  </si>
  <si>
    <t># States Included</t>
  </si>
  <si>
    <t>New York, Massachusettes, Connecticut, Rhode Island, New Jersey, Delaware, Maryland</t>
  </si>
  <si>
    <t>Key State(s)</t>
  </si>
  <si>
    <t>Place</t>
  </si>
  <si>
    <t>1 (tie)</t>
  </si>
  <si>
    <t>Louisiana, Mississippi, Alabama</t>
  </si>
  <si>
    <t>Michigan, Wisconsin, Illinois, Indiana, Ohio, Pennsylvania, Minnesota</t>
  </si>
  <si>
    <t>Georgia, North Carolina, South Carolina, Alabama</t>
  </si>
  <si>
    <t>Source: https://rpa.org/uploads/pdfs/2050-Paper-Defining-US-Megaregions.pdf</t>
  </si>
  <si>
    <t>Freight Transported</t>
  </si>
  <si>
    <t>EV Hub Public Policies Map</t>
  </si>
  <si>
    <t>Accessed July 31, 2020</t>
  </si>
  <si>
    <t>EV Hub Public Policies Map &amp; CARB</t>
  </si>
  <si>
    <t>Truck Registrations</t>
  </si>
  <si>
    <t>FHWA Highway Statistics</t>
  </si>
  <si>
    <t>Table MV-1
includes both private and commercial and publicly owned</t>
  </si>
  <si>
    <t>VW Funding</t>
  </si>
  <si>
    <t>Utility Funding</t>
  </si>
  <si>
    <t>Total Funding</t>
  </si>
  <si>
    <t>Funding per Truck</t>
  </si>
  <si>
    <t>Sum of columns B &amp; C</t>
  </si>
  <si>
    <t>Column D divided by total truck registrations in state (column I)</t>
  </si>
  <si>
    <t>EV Hub Electric Utility Filings Dashboard</t>
  </si>
  <si>
    <t>EV Hub - VW Settlement State Mitigation Plan Dashboard</t>
  </si>
  <si>
    <t>Accessed 8/3/20</t>
  </si>
  <si>
    <t>$</t>
  </si>
  <si>
    <t>EV Hub</t>
  </si>
  <si>
    <t>Approved VW Funding &amp; Utility Investment</t>
  </si>
  <si>
    <t>$/vehicle</t>
  </si>
  <si>
    <t>2020 &amp; 2018</t>
  </si>
  <si>
    <t>None = red
$0.01-$2 = yellow
&gt;$2 = green</t>
  </si>
  <si>
    <t>5 (tie)</t>
  </si>
  <si>
    <t>7 (tie)</t>
  </si>
  <si>
    <t>Funding Availability</t>
  </si>
  <si>
    <t>If state had multiple regions, used the % that applied to more of the state. This will change as grid greens more and in other areas</t>
  </si>
  <si>
    <t>EV Hub VW Settlement State Mitigation Plan Dashboard, EV Hub Electric Utility Filings Dashboard &amp; FHWA Highway Statistics</t>
  </si>
  <si>
    <t>Energy Star PortfolioManager Degree Days Calculator</t>
  </si>
  <si>
    <t>Funding available</t>
  </si>
  <si>
    <t>Total approved utility investment</t>
  </si>
  <si>
    <t>Applied filters:
Mitigation Action is Class 8 Local Freight Trucks and Port Drayage Trucks (Large Trucks) or Class 4-7 Local Freight Trucks (Medium Trucks)
Note: The dashboard assumes an equal distribution of funds for state plans where allocations were for more than one mitigation action category.
The details of this data are not available in this tool because EV Hub data is available to logged in users only.</t>
  </si>
  <si>
    <t>Applied filters:
State is not Alaska or Hawaii
Current is Yes
Filing Element Status is Approved or Approved with Modification
'Utility Filings Elements Use Target'[Use Target] is MD/HD Trucks
The details of this data are not available in this tool because EV Hub data is available to logged in users only.</t>
  </si>
  <si>
    <t>© 2020 North American Council for Freight Efficiency and Rocky Mountain Institute. All rights reserved.</t>
  </si>
  <si>
    <t>The contents of this document are provided for informational purposes only and do not constitute an endorsement of any product, service, industry practice, service provider, manufacturer, or manufacturing process. Nothing contained herein is intended to constitute legal, tax, or accounting advice, and NACFE and RMI assume no liability for use of the report contents. No portion of this report or accompanying materials may be copied, reproduced, or distributed in any manner without express attribution to the North American Council for Freight Efficiency.</t>
  </si>
  <si>
    <t xml:space="preserve">Additional tabs show the detailed data for various indicators, including heating and cooling degree days, electricity and diesel prices, air quality nonattainment zones, supportive policies, Multi-State Medium- and Heavy-Duty Zero Emission Vehicle MOU signatories, and funding availability. </t>
  </si>
  <si>
    <r>
      <t>The</t>
    </r>
    <r>
      <rPr>
        <i/>
        <sz val="14"/>
        <color theme="1"/>
        <rFont val="Calibri"/>
        <family val="2"/>
        <scheme val="minor"/>
      </rPr>
      <t xml:space="preserve"> State Data</t>
    </r>
    <r>
      <rPr>
        <sz val="14"/>
        <color theme="1"/>
        <rFont val="Calibri"/>
        <family val="2"/>
        <scheme val="minor"/>
      </rPr>
      <t xml:space="preserve"> tab shows the data used for each indicator of the analysis by state, while the </t>
    </r>
    <r>
      <rPr>
        <i/>
        <sz val="14"/>
        <color theme="1"/>
        <rFont val="Calibri"/>
        <family val="2"/>
        <scheme val="minor"/>
      </rPr>
      <t>State Scores</t>
    </r>
    <r>
      <rPr>
        <sz val="14"/>
        <color theme="1"/>
        <rFont val="Calibri"/>
        <family val="2"/>
        <scheme val="minor"/>
      </rPr>
      <t xml:space="preserve"> tab shows how this data was scored to produce overall rankings for each state. Regional prioritization, based on the Regional Plan Association's eleven emerging megaregions, is shown in the </t>
    </r>
    <r>
      <rPr>
        <i/>
        <sz val="14"/>
        <color theme="1"/>
        <rFont val="Calibri"/>
        <family val="2"/>
        <scheme val="minor"/>
      </rPr>
      <t>Regional Scores</t>
    </r>
    <r>
      <rPr>
        <sz val="14"/>
        <color theme="1"/>
        <rFont val="Calibri"/>
        <family val="2"/>
        <scheme val="minor"/>
      </rPr>
      <t xml:space="preserve"> tab. </t>
    </r>
  </si>
  <si>
    <t>More detailed information on VW and utility funding availability is available to Atlas EV Hub users.</t>
  </si>
  <si>
    <t xml:space="preserve">Any questions about this data or the analytical methodology should be directed to Jessie Lund, jlund@rmi.org. </t>
  </si>
  <si>
    <r>
      <t xml:space="preserve">This is a download of the US data and analysis behind </t>
    </r>
    <r>
      <rPr>
        <i/>
        <sz val="14"/>
        <color theme="1"/>
        <rFont val="Calibri"/>
        <family val="2"/>
        <scheme val="minor"/>
      </rPr>
      <t>High-Potential Regions for Electric Trucks.</t>
    </r>
    <r>
      <rPr>
        <sz val="14"/>
        <color theme="1"/>
        <rFont val="Calibri"/>
        <family val="2"/>
        <scheme val="minor"/>
      </rPr>
      <t xml:space="preserve"> (Canadian data is in a separate workbook.)</t>
    </r>
  </si>
  <si>
    <t xml:space="preserve">                                                                                               High-Potential Regions for Electric Trucks Data Analysis Tool - US</t>
  </si>
  <si>
    <t>If state had multiple regions, used the % that applied to more of the state. 
This metric change as grid greens more and in other areas</t>
  </si>
  <si>
    <t>Better</t>
  </si>
  <si>
    <t>Best</t>
  </si>
  <si>
    <t>Good</t>
  </si>
  <si>
    <t>Good, Better, or Best</t>
  </si>
  <si>
    <t xml:space="preserve">                                                                                                                                                                                                   November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</si>
</sst>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_(* #,##0_);_(* \(#,##0\);_(* &quot;-&quot;??_);_(@_)"/>
    <numFmt numFmtId="165" formatCode="0.0%"/>
    <numFmt numFmtId="166" formatCode="&quot;$&quot;#,##0.000_);[Red]\(&quot;$&quot;#,##0.000\)"/>
    <numFmt numFmtId="167" formatCode="0.0"/>
    <numFmt numFmtId="168" formatCode="#,##0_);[Red]\(#,##0\);\—_)"/>
    <numFmt numFmtId="169" formatCode="_(&quot;$&quot;* #,##0_);_(&quot;$&quot;* \(#,##0\);_(&quot;$&quot;* &quot;-&quot;??_);_(@_)"/>
  </numFmts>
  <fonts count="19">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sz val="10"/>
      <color rgb="FF403F41"/>
      <name val="Calibri"/>
      <family val="2"/>
      <scheme val="minor"/>
    </font>
    <font>
      <b/>
      <sz val="10"/>
      <color rgb="FF403F41"/>
      <name val="Calibri"/>
      <family val="2"/>
      <scheme val="minor"/>
    </font>
    <font>
      <u/>
      <sz val="11"/>
      <color theme="10"/>
      <name val="Calibri"/>
      <family val="2"/>
      <scheme val="minor"/>
    </font>
    <font>
      <u/>
      <sz val="11"/>
      <color theme="1"/>
      <name val="Calibri"/>
      <family val="2"/>
      <scheme val="minor"/>
    </font>
    <font>
      <b/>
      <sz val="12"/>
      <color indexed="30"/>
      <name val="Arial"/>
      <family val="2"/>
    </font>
    <font>
      <b/>
      <sz val="10"/>
      <color indexed="8"/>
      <name val="Arial"/>
      <family val="2"/>
    </font>
    <font>
      <sz val="10"/>
      <color indexed="8"/>
      <name val="Arial"/>
      <family val="2"/>
    </font>
    <font>
      <sz val="10"/>
      <name val="Tahoma"/>
      <family val="2"/>
    </font>
    <font>
      <sz val="11"/>
      <name val="Calibri"/>
      <family val="2"/>
      <scheme val="minor"/>
    </font>
    <font>
      <sz val="8"/>
      <name val="Calibri"/>
      <family val="2"/>
      <scheme val="minor"/>
    </font>
    <font>
      <sz val="10"/>
      <name val="P-AVGARD"/>
    </font>
    <font>
      <b/>
      <sz val="18"/>
      <color theme="1"/>
      <name val="Calibri"/>
      <family val="2"/>
      <scheme val="minor"/>
    </font>
    <font>
      <sz val="14"/>
      <color theme="1"/>
      <name val="Calibri"/>
      <family val="2"/>
      <scheme val="minor"/>
    </font>
    <font>
      <sz val="14"/>
      <color rgb="FF000000"/>
      <name val="Calibri"/>
      <family val="2"/>
      <scheme val="minor"/>
    </font>
    <font>
      <i/>
      <sz val="14"/>
      <color theme="1"/>
      <name val="Calibri"/>
      <family val="2"/>
      <scheme val="minor"/>
    </font>
  </fonts>
  <fills count="17">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FFFFFF"/>
        <bgColor indexed="64"/>
      </patternFill>
    </fill>
    <fill>
      <patternFill patternType="solid">
        <fgColor rgb="FFEBF2FA"/>
        <bgColor indexed="64"/>
      </patternFill>
    </fill>
    <fill>
      <patternFill patternType="solid">
        <fgColor indexed="65"/>
        <bgColor indexed="64"/>
      </patternFill>
    </fill>
    <fill>
      <patternFill patternType="solid">
        <fgColor rgb="FFCFEAF7"/>
        <bgColor indexed="64"/>
      </patternFill>
    </fill>
    <fill>
      <patternFill patternType="solid">
        <fgColor theme="2" tint="-9.9978637043366805E-2"/>
        <bgColor indexed="64"/>
      </patternFill>
    </fill>
    <fill>
      <patternFill patternType="solid">
        <fgColor theme="0" tint="-0.34998626667073579"/>
        <bgColor indexed="64"/>
      </patternFill>
    </fill>
    <fill>
      <patternFill patternType="solid">
        <fgColor theme="0"/>
        <bgColor indexed="64"/>
      </patternFill>
    </fill>
    <fill>
      <patternFill patternType="solid">
        <fgColor theme="1"/>
        <bgColor indexed="64"/>
      </patternFill>
    </fill>
    <fill>
      <patternFill patternType="solid">
        <fgColor theme="2"/>
        <bgColor indexed="64"/>
      </patternFill>
    </fill>
    <fill>
      <patternFill patternType="solid">
        <fgColor rgb="FFC5E4F0"/>
        <bgColor indexed="64"/>
      </patternFill>
    </fill>
    <fill>
      <patternFill patternType="solid">
        <fgColor rgb="FFA2B7DE"/>
        <bgColor indexed="64"/>
      </patternFill>
    </fill>
    <fill>
      <patternFill patternType="solid">
        <fgColor rgb="FFC0C1D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43" fontId="1" fillId="0" borderId="0" applyFont="0" applyFill="0" applyBorder="0" applyAlignment="0" applyProtection="0"/>
    <xf numFmtId="0" fontId="6"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37" fontId="14" fillId="0" borderId="0"/>
  </cellStyleXfs>
  <cellXfs count="182">
    <xf numFmtId="0" fontId="0" fillId="0" borderId="0" xfId="0"/>
    <xf numFmtId="0" fontId="2" fillId="0" borderId="1" xfId="0" applyFont="1" applyBorder="1" applyAlignment="1">
      <alignment wrapText="1"/>
    </xf>
    <xf numFmtId="0" fontId="3" fillId="2" borderId="1" xfId="0" applyFont="1" applyFill="1" applyBorder="1" applyAlignment="1">
      <alignment wrapText="1"/>
    </xf>
    <xf numFmtId="0" fontId="3" fillId="0" borderId="1" xfId="0" applyFont="1" applyBorder="1" applyAlignment="1">
      <alignment wrapText="1"/>
    </xf>
    <xf numFmtId="0" fontId="5" fillId="2" borderId="1" xfId="0" applyFont="1" applyFill="1" applyBorder="1" applyAlignment="1">
      <alignment vertical="center" wrapText="1"/>
    </xf>
    <xf numFmtId="0" fontId="4" fillId="2" borderId="1" xfId="0" applyFont="1" applyFill="1" applyBorder="1" applyAlignment="1">
      <alignment vertical="center" wrapText="1"/>
    </xf>
    <xf numFmtId="0" fontId="0" fillId="0" borderId="1" xfId="0" applyBorder="1" applyAlignment="1">
      <alignment wrapText="1"/>
    </xf>
    <xf numFmtId="0" fontId="0" fillId="2" borderId="1" xfId="0" applyFill="1" applyBorder="1" applyAlignment="1">
      <alignment wrapText="1"/>
    </xf>
    <xf numFmtId="0" fontId="2" fillId="2" borderId="1" xfId="0" applyFont="1" applyFill="1" applyBorder="1" applyAlignment="1">
      <alignment wrapText="1"/>
    </xf>
    <xf numFmtId="0" fontId="0" fillId="3" borderId="1" xfId="0" applyFill="1" applyBorder="1" applyAlignment="1">
      <alignment wrapText="1"/>
    </xf>
    <xf numFmtId="0" fontId="0" fillId="0" borderId="1" xfId="0" applyFill="1" applyBorder="1" applyAlignment="1">
      <alignment wrapText="1"/>
    </xf>
    <xf numFmtId="3" fontId="0" fillId="0" borderId="1" xfId="0" applyNumberFormat="1" applyFill="1" applyBorder="1" applyAlignment="1">
      <alignment wrapText="1"/>
    </xf>
    <xf numFmtId="164" fontId="0" fillId="0" borderId="1" xfId="1" applyNumberFormat="1" applyFont="1" applyFill="1" applyBorder="1" applyAlignment="1">
      <alignment wrapText="1"/>
    </xf>
    <xf numFmtId="0" fontId="2" fillId="4" borderId="1" xfId="0" applyFont="1" applyFill="1" applyBorder="1" applyAlignment="1">
      <alignment wrapText="1"/>
    </xf>
    <xf numFmtId="0" fontId="3" fillId="4" borderId="1" xfId="0" applyFont="1" applyFill="1" applyBorder="1" applyAlignment="1">
      <alignment wrapText="1"/>
    </xf>
    <xf numFmtId="0" fontId="2" fillId="0" borderId="1" xfId="0" applyFont="1" applyBorder="1" applyAlignment="1">
      <alignment horizontal="center" wrapText="1"/>
    </xf>
    <xf numFmtId="0" fontId="0" fillId="4" borderId="1" xfId="0" applyFill="1" applyBorder="1" applyAlignment="1">
      <alignment wrapText="1"/>
    </xf>
    <xf numFmtId="164" fontId="0" fillId="4" borderId="1" xfId="1" applyNumberFormat="1" applyFont="1" applyFill="1" applyBorder="1" applyAlignment="1">
      <alignment wrapText="1"/>
    </xf>
    <xf numFmtId="0" fontId="6" fillId="4" borderId="1" xfId="2" applyFill="1" applyBorder="1" applyAlignment="1">
      <alignment wrapText="1"/>
    </xf>
    <xf numFmtId="0" fontId="0" fillId="4" borderId="1" xfId="0" applyFont="1" applyFill="1" applyBorder="1" applyAlignment="1">
      <alignment wrapText="1"/>
    </xf>
    <xf numFmtId="0" fontId="0" fillId="0" borderId="1" xfId="0" applyFont="1" applyBorder="1" applyAlignment="1">
      <alignment wrapText="1"/>
    </xf>
    <xf numFmtId="0" fontId="10" fillId="0" borderId="1" xfId="0" applyFont="1" applyBorder="1" applyAlignment="1">
      <alignment horizontal="left" wrapText="1"/>
    </xf>
    <xf numFmtId="0" fontId="0" fillId="7" borderId="0" xfId="0" applyFill="1"/>
    <xf numFmtId="49" fontId="0" fillId="4" borderId="1" xfId="0" applyNumberFormat="1" applyFont="1" applyFill="1" applyBorder="1" applyAlignment="1">
      <alignment wrapText="1"/>
    </xf>
    <xf numFmtId="0" fontId="9" fillId="8" borderId="1" xfId="0" applyFont="1" applyFill="1" applyBorder="1" applyAlignment="1">
      <alignment horizontal="center" wrapText="1"/>
    </xf>
    <xf numFmtId="0" fontId="9" fillId="8" borderId="2" xfId="0" applyFont="1" applyFill="1" applyBorder="1" applyAlignment="1">
      <alignment horizontal="center" wrapText="1"/>
    </xf>
    <xf numFmtId="2" fontId="9" fillId="8" borderId="1" xfId="0" applyNumberFormat="1" applyFont="1" applyFill="1" applyBorder="1" applyAlignment="1">
      <alignment horizontal="right" wrapText="1"/>
    </xf>
    <xf numFmtId="0" fontId="10" fillId="6" borderId="1" xfId="0" applyFont="1" applyFill="1" applyBorder="1" applyAlignment="1">
      <alignment horizontal="left" wrapText="1"/>
    </xf>
    <xf numFmtId="2" fontId="10" fillId="6" borderId="1" xfId="0" applyNumberFormat="1" applyFont="1" applyFill="1" applyBorder="1" applyAlignment="1">
      <alignment horizontal="right" wrapText="1"/>
    </xf>
    <xf numFmtId="2" fontId="10" fillId="0" borderId="1" xfId="0" applyNumberFormat="1" applyFont="1" applyBorder="1" applyAlignment="1">
      <alignment horizontal="right" wrapText="1"/>
    </xf>
    <xf numFmtId="2" fontId="0" fillId="4" borderId="1" xfId="0" applyNumberFormat="1" applyFill="1" applyBorder="1" applyAlignment="1">
      <alignment wrapText="1"/>
    </xf>
    <xf numFmtId="0" fontId="9" fillId="4" borderId="2" xfId="0" applyFont="1" applyFill="1" applyBorder="1" applyAlignment="1">
      <alignment horizontal="center" wrapText="1"/>
    </xf>
    <xf numFmtId="2" fontId="9" fillId="4" borderId="1" xfId="0" applyNumberFormat="1" applyFont="1" applyFill="1" applyBorder="1" applyAlignment="1">
      <alignment horizontal="right" wrapText="1"/>
    </xf>
    <xf numFmtId="2" fontId="10" fillId="4" borderId="1" xfId="0" applyNumberFormat="1" applyFont="1" applyFill="1" applyBorder="1" applyAlignment="1">
      <alignment horizontal="right" wrapText="1"/>
    </xf>
    <xf numFmtId="0" fontId="0" fillId="4" borderId="0" xfId="0" applyFill="1"/>
    <xf numFmtId="0" fontId="2" fillId="2" borderId="1" xfId="0" applyFont="1" applyFill="1" applyBorder="1" applyAlignment="1">
      <alignment horizontal="center" wrapText="1"/>
    </xf>
    <xf numFmtId="9" fontId="0" fillId="0" borderId="1" xfId="3" applyFont="1" applyFill="1" applyBorder="1" applyAlignment="1">
      <alignment wrapText="1"/>
    </xf>
    <xf numFmtId="0" fontId="6" fillId="0" borderId="0" xfId="2"/>
    <xf numFmtId="0" fontId="2" fillId="0" borderId="0" xfId="0" applyFont="1"/>
    <xf numFmtId="0" fontId="6" fillId="0" borderId="0" xfId="2" applyAlignment="1">
      <alignment wrapText="1"/>
    </xf>
    <xf numFmtId="0" fontId="2" fillId="0" borderId="1" xfId="0" applyFont="1" applyFill="1" applyBorder="1" applyAlignment="1">
      <alignment wrapText="1"/>
    </xf>
    <xf numFmtId="49" fontId="0" fillId="0" borderId="0" xfId="0" applyNumberFormat="1"/>
    <xf numFmtId="0" fontId="0" fillId="0" borderId="0" xfId="0" applyAlignment="1">
      <alignment wrapText="1"/>
    </xf>
    <xf numFmtId="165" fontId="0" fillId="0" borderId="0" xfId="0" applyNumberFormat="1"/>
    <xf numFmtId="166" fontId="0" fillId="0" borderId="0" xfId="0" applyNumberFormat="1"/>
    <xf numFmtId="9" fontId="0" fillId="0" borderId="0" xfId="3" applyFont="1"/>
    <xf numFmtId="165" fontId="0" fillId="0" borderId="0" xfId="3" applyNumberFormat="1" applyFont="1"/>
    <xf numFmtId="0" fontId="2" fillId="2" borderId="0" xfId="0" applyFont="1" applyFill="1" applyBorder="1" applyAlignment="1">
      <alignment horizontal="center" wrapText="1"/>
    </xf>
    <xf numFmtId="0" fontId="0" fillId="0" borderId="0" xfId="0" applyAlignment="1">
      <alignment horizontal="right"/>
    </xf>
    <xf numFmtId="0" fontId="2" fillId="4" borderId="0" xfId="0" applyFont="1" applyFill="1" applyBorder="1" applyAlignment="1">
      <alignment wrapText="1"/>
    </xf>
    <xf numFmtId="0" fontId="0" fillId="4" borderId="0" xfId="0" applyFont="1" applyFill="1" applyBorder="1" applyAlignment="1">
      <alignment wrapText="1"/>
    </xf>
    <xf numFmtId="0" fontId="6" fillId="4" borderId="0" xfId="2" applyFill="1" applyBorder="1" applyAlignment="1">
      <alignment wrapText="1"/>
    </xf>
    <xf numFmtId="49" fontId="0" fillId="4" borderId="0" xfId="0" applyNumberFormat="1" applyFont="1" applyFill="1" applyBorder="1" applyAlignment="1">
      <alignment wrapText="1"/>
    </xf>
    <xf numFmtId="0" fontId="3" fillId="4" borderId="0" xfId="0" applyFont="1" applyFill="1" applyBorder="1" applyAlignment="1">
      <alignment wrapText="1"/>
    </xf>
    <xf numFmtId="0" fontId="0" fillId="4" borderId="0" xfId="0" applyFill="1" applyBorder="1" applyAlignment="1">
      <alignment wrapText="1"/>
    </xf>
    <xf numFmtId="164" fontId="0" fillId="4" borderId="0" xfId="1" applyNumberFormat="1" applyFont="1" applyFill="1" applyBorder="1" applyAlignment="1">
      <alignment wrapText="1"/>
    </xf>
    <xf numFmtId="0" fontId="2" fillId="0" borderId="0" xfId="0" applyFont="1" applyFill="1" applyBorder="1" applyAlignment="1">
      <alignment wrapText="1"/>
    </xf>
    <xf numFmtId="44" fontId="0" fillId="4" borderId="0" xfId="4" applyFont="1" applyFill="1" applyBorder="1" applyAlignment="1">
      <alignment wrapText="1"/>
    </xf>
    <xf numFmtId="44" fontId="0" fillId="0" borderId="0" xfId="4" applyFont="1"/>
    <xf numFmtId="44" fontId="0" fillId="0" borderId="0" xfId="0" applyNumberFormat="1"/>
    <xf numFmtId="0" fontId="0" fillId="0" borderId="0" xfId="0" applyAlignment="1"/>
    <xf numFmtId="0" fontId="0" fillId="0" borderId="1" xfId="0" applyBorder="1"/>
    <xf numFmtId="0" fontId="6" fillId="0" borderId="1" xfId="2" applyBorder="1"/>
    <xf numFmtId="0" fontId="6" fillId="0" borderId="1" xfId="2" applyBorder="1" applyAlignment="1">
      <alignment wrapText="1"/>
    </xf>
    <xf numFmtId="49" fontId="0" fillId="0" borderId="0" xfId="0" applyNumberFormat="1" applyAlignment="1">
      <alignment horizontal="right"/>
    </xf>
    <xf numFmtId="164" fontId="0" fillId="0" borderId="0" xfId="1" applyNumberFormat="1" applyFont="1"/>
    <xf numFmtId="164" fontId="0" fillId="0" borderId="0" xfId="1" applyNumberFormat="1" applyFont="1" applyAlignment="1">
      <alignment wrapText="1"/>
    </xf>
    <xf numFmtId="164" fontId="6" fillId="0" borderId="0" xfId="1" applyNumberFormat="1" applyFont="1" applyAlignment="1">
      <alignment wrapText="1"/>
    </xf>
    <xf numFmtId="14" fontId="0" fillId="0" borderId="0" xfId="0" applyNumberFormat="1"/>
    <xf numFmtId="0" fontId="0" fillId="0" borderId="3" xfId="0" applyFill="1" applyBorder="1" applyAlignment="1">
      <alignment wrapText="1"/>
    </xf>
    <xf numFmtId="3" fontId="0" fillId="0" borderId="3" xfId="0" applyNumberFormat="1" applyFill="1" applyBorder="1" applyAlignment="1">
      <alignment wrapText="1"/>
    </xf>
    <xf numFmtId="164" fontId="0" fillId="0" borderId="3" xfId="1" applyNumberFormat="1" applyFont="1" applyFill="1" applyBorder="1" applyAlignment="1">
      <alignment wrapText="1"/>
    </xf>
    <xf numFmtId="9" fontId="0" fillId="0" borderId="1" xfId="3" applyFont="1" applyFill="1" applyBorder="1"/>
    <xf numFmtId="0" fontId="2" fillId="9" borderId="1" xfId="0" applyFont="1" applyFill="1" applyBorder="1" applyAlignment="1">
      <alignment wrapText="1"/>
    </xf>
    <xf numFmtId="0" fontId="0" fillId="9" borderId="1" xfId="0" applyFont="1" applyFill="1" applyBorder="1" applyAlignment="1">
      <alignment wrapText="1"/>
    </xf>
    <xf numFmtId="0" fontId="2" fillId="2" borderId="1" xfId="0" applyFont="1" applyFill="1" applyBorder="1" applyAlignment="1">
      <alignment horizontal="center" wrapText="1"/>
    </xf>
    <xf numFmtId="164" fontId="0" fillId="0" borderId="0" xfId="0" applyNumberFormat="1"/>
    <xf numFmtId="0" fontId="12" fillId="0" borderId="0" xfId="2" applyFont="1"/>
    <xf numFmtId="0" fontId="2" fillId="0" borderId="0" xfId="0" applyFont="1" applyAlignment="1">
      <alignment wrapText="1"/>
    </xf>
    <xf numFmtId="0" fontId="0" fillId="0" borderId="0" xfId="0" applyFill="1" applyBorder="1" applyAlignment="1">
      <alignment wrapText="1"/>
    </xf>
    <xf numFmtId="0" fontId="0" fillId="0" borderId="0" xfId="1" applyNumberFormat="1" applyFont="1"/>
    <xf numFmtId="0" fontId="0" fillId="0" borderId="0" xfId="0" applyNumberFormat="1"/>
    <xf numFmtId="1" fontId="0" fillId="0" borderId="0" xfId="0" applyNumberFormat="1"/>
    <xf numFmtId="1" fontId="0" fillId="0" borderId="3" xfId="3" applyNumberFormat="1" applyFont="1" applyFill="1" applyBorder="1"/>
    <xf numFmtId="1" fontId="0" fillId="0" borderId="1" xfId="3" applyNumberFormat="1" applyFont="1" applyFill="1" applyBorder="1" applyAlignment="1">
      <alignment wrapText="1"/>
    </xf>
    <xf numFmtId="0" fontId="2" fillId="0" borderId="1" xfId="0" applyFont="1" applyBorder="1" applyAlignment="1"/>
    <xf numFmtId="0" fontId="0" fillId="0" borderId="1" xfId="0" applyBorder="1" applyAlignment="1"/>
    <xf numFmtId="1" fontId="0" fillId="0" borderId="3" xfId="0" applyNumberFormat="1" applyFill="1" applyBorder="1" applyAlignment="1">
      <alignment wrapText="1"/>
    </xf>
    <xf numFmtId="1" fontId="0" fillId="0" borderId="3" xfId="1" applyNumberFormat="1" applyFont="1" applyFill="1" applyBorder="1" applyAlignment="1">
      <alignment wrapText="1"/>
    </xf>
    <xf numFmtId="1" fontId="0" fillId="0" borderId="1" xfId="0" applyNumberFormat="1" applyFill="1" applyBorder="1" applyAlignment="1">
      <alignment wrapText="1"/>
    </xf>
    <xf numFmtId="1" fontId="0" fillId="0" borderId="1" xfId="1" applyNumberFormat="1" applyFont="1" applyFill="1" applyBorder="1" applyAlignment="1">
      <alignment wrapText="1"/>
    </xf>
    <xf numFmtId="1" fontId="0" fillId="0" borderId="1" xfId="4" applyNumberFormat="1" applyFont="1" applyFill="1" applyBorder="1" applyAlignment="1">
      <alignment wrapText="1"/>
    </xf>
    <xf numFmtId="1" fontId="0" fillId="0" borderId="1" xfId="0" applyNumberFormat="1" applyBorder="1" applyAlignment="1">
      <alignment wrapText="1"/>
    </xf>
    <xf numFmtId="0" fontId="2" fillId="2" borderId="1" xfId="0" applyFont="1" applyFill="1" applyBorder="1" applyAlignment="1">
      <alignment horizontal="center" wrapText="1"/>
    </xf>
    <xf numFmtId="0" fontId="3" fillId="2" borderId="1" xfId="0" applyFont="1" applyFill="1" applyBorder="1" applyAlignment="1">
      <alignment horizontal="center" wrapText="1"/>
    </xf>
    <xf numFmtId="0" fontId="3" fillId="0" borderId="1" xfId="0" applyFont="1" applyBorder="1" applyAlignment="1">
      <alignment horizontal="center" wrapText="1"/>
    </xf>
    <xf numFmtId="0" fontId="3" fillId="0" borderId="0" xfId="0" applyFont="1"/>
    <xf numFmtId="0" fontId="3" fillId="0" borderId="0" xfId="0" applyFont="1" applyAlignment="1">
      <alignment wrapText="1"/>
    </xf>
    <xf numFmtId="0" fontId="0" fillId="10" borderId="0" xfId="0" applyFill="1"/>
    <xf numFmtId="167" fontId="0" fillId="0" borderId="0" xfId="0" applyNumberFormat="1"/>
    <xf numFmtId="0" fontId="3" fillId="0" borderId="5" xfId="0" applyFont="1" applyBorder="1"/>
    <xf numFmtId="0" fontId="0" fillId="0" borderId="7" xfId="0" applyBorder="1" applyAlignment="1">
      <alignment horizontal="right"/>
    </xf>
    <xf numFmtId="0" fontId="0" fillId="0" borderId="0" xfId="0" applyBorder="1"/>
    <xf numFmtId="0" fontId="0" fillId="0" borderId="8" xfId="0" applyBorder="1"/>
    <xf numFmtId="0" fontId="0" fillId="0" borderId="7" xfId="0" applyBorder="1"/>
    <xf numFmtId="0" fontId="0" fillId="0" borderId="10" xfId="0" applyBorder="1"/>
    <xf numFmtId="0" fontId="0" fillId="0" borderId="9" xfId="0" applyBorder="1" applyAlignment="1">
      <alignment horizontal="right"/>
    </xf>
    <xf numFmtId="0" fontId="3" fillId="0" borderId="6" xfId="0" applyFont="1" applyBorder="1"/>
    <xf numFmtId="0" fontId="0" fillId="0" borderId="8" xfId="0" applyFill="1" applyBorder="1"/>
    <xf numFmtId="0" fontId="0" fillId="0" borderId="0" xfId="0" applyBorder="1" applyAlignment="1">
      <alignment wrapText="1"/>
    </xf>
    <xf numFmtId="0" fontId="0" fillId="0" borderId="0" xfId="0" applyFont="1"/>
    <xf numFmtId="0" fontId="0" fillId="0" borderId="0" xfId="0" applyFont="1" applyBorder="1" applyAlignment="1">
      <alignment wrapText="1"/>
    </xf>
    <xf numFmtId="0" fontId="0" fillId="0" borderId="0" xfId="0" applyFont="1" applyBorder="1"/>
    <xf numFmtId="0" fontId="6" fillId="0" borderId="0" xfId="2" applyFont="1" applyBorder="1"/>
    <xf numFmtId="168" fontId="0" fillId="0" borderId="0" xfId="0" applyNumberFormat="1" applyFont="1" applyBorder="1" applyAlignment="1">
      <alignment horizontal="right"/>
    </xf>
    <xf numFmtId="168" fontId="0" fillId="11" borderId="0" xfId="0" applyNumberFormat="1" applyFont="1" applyFill="1" applyBorder="1" applyAlignment="1">
      <alignment horizontal="right"/>
    </xf>
    <xf numFmtId="0" fontId="2" fillId="0" borderId="0" xfId="0" applyFont="1" applyBorder="1" applyAlignment="1">
      <alignment wrapText="1"/>
    </xf>
    <xf numFmtId="169" fontId="0" fillId="0" borderId="0" xfId="4" applyNumberFormat="1" applyFont="1"/>
    <xf numFmtId="169" fontId="0" fillId="0" borderId="0" xfId="0" applyNumberFormat="1"/>
    <xf numFmtId="44" fontId="0" fillId="0" borderId="1" xfId="4" applyNumberFormat="1" applyFont="1" applyBorder="1" applyAlignment="1">
      <alignment wrapText="1"/>
    </xf>
    <xf numFmtId="0" fontId="3" fillId="12" borderId="3" xfId="0" applyFont="1" applyFill="1" applyBorder="1" applyAlignment="1">
      <alignment wrapText="1"/>
    </xf>
    <xf numFmtId="0" fontId="3" fillId="12" borderId="1" xfId="0" applyFont="1" applyFill="1" applyBorder="1" applyAlignment="1">
      <alignment wrapText="1"/>
    </xf>
    <xf numFmtId="0" fontId="0" fillId="12" borderId="1" xfId="0" applyFill="1" applyBorder="1"/>
    <xf numFmtId="0" fontId="2" fillId="13" borderId="1" xfId="0" applyFont="1" applyFill="1" applyBorder="1" applyAlignment="1">
      <alignment horizontal="center" wrapText="1"/>
    </xf>
    <xf numFmtId="0" fontId="3" fillId="13" borderId="1" xfId="0" applyFont="1" applyFill="1" applyBorder="1" applyAlignment="1">
      <alignment wrapText="1"/>
    </xf>
    <xf numFmtId="0" fontId="5" fillId="13" borderId="1" xfId="0" applyFont="1" applyFill="1" applyBorder="1" applyAlignment="1">
      <alignment vertical="center" wrapText="1"/>
    </xf>
    <xf numFmtId="0" fontId="5" fillId="0" borderId="1" xfId="0" applyFont="1" applyFill="1" applyBorder="1" applyAlignment="1">
      <alignment vertical="center" wrapText="1"/>
    </xf>
    <xf numFmtId="1" fontId="3" fillId="12" borderId="1" xfId="0" applyNumberFormat="1" applyFont="1" applyFill="1" applyBorder="1" applyAlignment="1">
      <alignment wrapText="1"/>
    </xf>
    <xf numFmtId="0" fontId="2" fillId="14" borderId="3" xfId="0" applyFont="1" applyFill="1" applyBorder="1" applyAlignment="1">
      <alignment wrapText="1"/>
    </xf>
    <xf numFmtId="0" fontId="2" fillId="14" borderId="1" xfId="0" applyFont="1" applyFill="1" applyBorder="1" applyAlignment="1">
      <alignment wrapText="1"/>
    </xf>
    <xf numFmtId="0" fontId="0" fillId="14" borderId="3" xfId="0" applyFont="1" applyFill="1" applyBorder="1" applyAlignment="1">
      <alignment wrapText="1"/>
    </xf>
    <xf numFmtId="0" fontId="0" fillId="14" borderId="1" xfId="0" applyFont="1" applyFill="1" applyBorder="1" applyAlignment="1">
      <alignment wrapText="1"/>
    </xf>
    <xf numFmtId="0" fontId="6" fillId="14" borderId="1" xfId="2" applyFill="1" applyBorder="1" applyAlignment="1">
      <alignment wrapText="1"/>
    </xf>
    <xf numFmtId="0" fontId="12" fillId="14" borderId="1" xfId="2" applyFont="1" applyFill="1" applyBorder="1" applyAlignment="1">
      <alignment wrapText="1"/>
    </xf>
    <xf numFmtId="0" fontId="2" fillId="15" borderId="3" xfId="0" applyFont="1" applyFill="1" applyBorder="1" applyAlignment="1">
      <alignment wrapText="1"/>
    </xf>
    <xf numFmtId="0" fontId="2" fillId="15" borderId="1" xfId="0" applyFont="1" applyFill="1" applyBorder="1" applyAlignment="1">
      <alignment wrapText="1"/>
    </xf>
    <xf numFmtId="164" fontId="2" fillId="15" borderId="1" xfId="1" applyNumberFormat="1" applyFont="1" applyFill="1" applyBorder="1" applyAlignment="1">
      <alignment wrapText="1"/>
    </xf>
    <xf numFmtId="164" fontId="0" fillId="15" borderId="1" xfId="1" applyNumberFormat="1" applyFont="1" applyFill="1" applyBorder="1"/>
    <xf numFmtId="0" fontId="0" fillId="15" borderId="1" xfId="0" applyFont="1" applyFill="1" applyBorder="1" applyAlignment="1">
      <alignment wrapText="1"/>
    </xf>
    <xf numFmtId="164" fontId="6" fillId="15" borderId="1" xfId="1" applyNumberFormat="1" applyFont="1" applyFill="1" applyBorder="1" applyAlignment="1">
      <alignment wrapText="1"/>
    </xf>
    <xf numFmtId="0" fontId="6" fillId="15" borderId="1" xfId="2" applyFill="1" applyBorder="1" applyAlignment="1">
      <alignment wrapText="1"/>
    </xf>
    <xf numFmtId="0" fontId="0" fillId="15" borderId="1" xfId="0" applyFill="1" applyBorder="1"/>
    <xf numFmtId="164" fontId="0" fillId="15" borderId="1" xfId="1" applyNumberFormat="1" applyFont="1" applyFill="1" applyBorder="1" applyAlignment="1">
      <alignment wrapText="1"/>
    </xf>
    <xf numFmtId="0" fontId="2" fillId="16" borderId="1" xfId="0" applyFont="1" applyFill="1" applyBorder="1" applyAlignment="1">
      <alignment wrapText="1"/>
    </xf>
    <xf numFmtId="0" fontId="0" fillId="16" borderId="1" xfId="0" applyFont="1" applyFill="1" applyBorder="1" applyAlignment="1">
      <alignment wrapText="1"/>
    </xf>
    <xf numFmtId="0" fontId="0" fillId="16" borderId="1" xfId="0" applyFill="1" applyBorder="1"/>
    <xf numFmtId="0" fontId="6" fillId="16" borderId="1" xfId="2" applyFill="1" applyBorder="1" applyAlignment="1">
      <alignment wrapText="1"/>
    </xf>
    <xf numFmtId="0" fontId="7" fillId="16" borderId="1" xfId="0" applyFont="1" applyFill="1" applyBorder="1" applyAlignment="1">
      <alignment wrapText="1"/>
    </xf>
    <xf numFmtId="0" fontId="0" fillId="16" borderId="1" xfId="0" applyFill="1" applyBorder="1" applyAlignment="1">
      <alignment wrapText="1"/>
    </xf>
    <xf numFmtId="1" fontId="2" fillId="16" borderId="1" xfId="0" applyNumberFormat="1" applyFont="1" applyFill="1" applyBorder="1" applyAlignment="1">
      <alignment wrapText="1"/>
    </xf>
    <xf numFmtId="1" fontId="0" fillId="16" borderId="1" xfId="0" applyNumberFormat="1" applyFont="1" applyFill="1" applyBorder="1" applyAlignment="1">
      <alignment wrapText="1"/>
    </xf>
    <xf numFmtId="0" fontId="12" fillId="16" borderId="1" xfId="2" applyFont="1" applyFill="1" applyBorder="1" applyAlignment="1">
      <alignment wrapText="1"/>
    </xf>
    <xf numFmtId="1" fontId="6" fillId="16" borderId="1" xfId="2" applyNumberFormat="1" applyFill="1" applyBorder="1" applyAlignment="1">
      <alignment wrapText="1"/>
    </xf>
    <xf numFmtId="1" fontId="2" fillId="15" borderId="1" xfId="0" applyNumberFormat="1" applyFont="1" applyFill="1" applyBorder="1" applyAlignment="1">
      <alignment wrapText="1"/>
    </xf>
    <xf numFmtId="1" fontId="0" fillId="15" borderId="1" xfId="0" applyNumberFormat="1" applyFont="1" applyFill="1" applyBorder="1" applyAlignment="1">
      <alignment wrapText="1"/>
    </xf>
    <xf numFmtId="1" fontId="6" fillId="15" borderId="1" xfId="2" applyNumberFormat="1" applyFill="1" applyBorder="1" applyAlignment="1">
      <alignment wrapText="1"/>
    </xf>
    <xf numFmtId="1" fontId="2" fillId="14" borderId="3" xfId="0" applyNumberFormat="1" applyFont="1" applyFill="1" applyBorder="1" applyAlignment="1">
      <alignment wrapText="1"/>
    </xf>
    <xf numFmtId="1" fontId="2" fillId="14" borderId="1" xfId="0" applyNumberFormat="1" applyFont="1" applyFill="1" applyBorder="1" applyAlignment="1">
      <alignment wrapText="1"/>
    </xf>
    <xf numFmtId="1" fontId="0" fillId="14" borderId="1" xfId="0" applyNumberFormat="1" applyFont="1" applyFill="1" applyBorder="1" applyAlignment="1">
      <alignment wrapText="1"/>
    </xf>
    <xf numFmtId="1" fontId="12" fillId="14" borderId="1" xfId="2" applyNumberFormat="1" applyFont="1" applyFill="1" applyBorder="1" applyAlignment="1">
      <alignment wrapText="1"/>
    </xf>
    <xf numFmtId="0" fontId="15" fillId="0" borderId="0" xfId="0" applyFont="1"/>
    <xf numFmtId="0" fontId="16" fillId="0" borderId="0" xfId="0" applyFont="1" applyAlignment="1">
      <alignment wrapText="1"/>
    </xf>
    <xf numFmtId="0" fontId="17" fillId="0" borderId="0" xfId="0" applyFont="1" applyAlignment="1">
      <alignment horizontal="left" vertical="center" wrapText="1" readingOrder="1"/>
    </xf>
    <xf numFmtId="0" fontId="0" fillId="0" borderId="1" xfId="0" applyFont="1" applyFill="1" applyBorder="1" applyAlignment="1">
      <alignment wrapText="1"/>
    </xf>
    <xf numFmtId="0" fontId="6" fillId="0" borderId="1" xfId="2" applyFill="1" applyBorder="1" applyAlignment="1">
      <alignment wrapText="1"/>
    </xf>
    <xf numFmtId="0" fontId="2" fillId="2" borderId="12" xfId="0" applyFont="1" applyFill="1" applyBorder="1" applyAlignment="1">
      <alignment wrapText="1"/>
    </xf>
    <xf numFmtId="0" fontId="5" fillId="0" borderId="0" xfId="0" applyFont="1" applyFill="1" applyBorder="1" applyAlignment="1">
      <alignment vertical="center" wrapText="1"/>
    </xf>
    <xf numFmtId="0" fontId="0" fillId="0" borderId="0" xfId="0" applyFill="1" applyBorder="1"/>
    <xf numFmtId="0" fontId="2" fillId="2" borderId="11" xfId="0" applyFont="1" applyFill="1" applyBorder="1" applyAlignment="1">
      <alignment horizontal="center" wrapText="1"/>
    </xf>
    <xf numFmtId="0" fontId="0" fillId="0" borderId="11" xfId="0" applyFont="1" applyFill="1" applyBorder="1" applyAlignment="1">
      <alignment wrapText="1"/>
    </xf>
    <xf numFmtId="164" fontId="0" fillId="0" borderId="1" xfId="0" applyNumberFormat="1" applyBorder="1"/>
    <xf numFmtId="9" fontId="0" fillId="0" borderId="1" xfId="3" applyFont="1" applyBorder="1" applyAlignment="1">
      <alignment wrapText="1"/>
    </xf>
    <xf numFmtId="0" fontId="12" fillId="0" borderId="1" xfId="2" applyFont="1" applyBorder="1"/>
    <xf numFmtId="0" fontId="2" fillId="14" borderId="4" xfId="0" applyFont="1" applyFill="1" applyBorder="1" applyAlignment="1">
      <alignment horizontal="center" wrapText="1"/>
    </xf>
    <xf numFmtId="0" fontId="2" fillId="14" borderId="3" xfId="0" applyFont="1" applyFill="1" applyBorder="1" applyAlignment="1">
      <alignment horizontal="center" wrapText="1"/>
    </xf>
    <xf numFmtId="0" fontId="2" fillId="15" borderId="2" xfId="0" applyFont="1" applyFill="1" applyBorder="1" applyAlignment="1">
      <alignment horizontal="center" wrapText="1"/>
    </xf>
    <xf numFmtId="0" fontId="2" fillId="15" borderId="4" xfId="0" applyFont="1" applyFill="1" applyBorder="1" applyAlignment="1">
      <alignment horizontal="center" wrapText="1"/>
    </xf>
    <xf numFmtId="0" fontId="2" fillId="16" borderId="4" xfId="0" applyFont="1" applyFill="1" applyBorder="1" applyAlignment="1">
      <alignment horizontal="center" wrapText="1"/>
    </xf>
    <xf numFmtId="0" fontId="2" fillId="16" borderId="3" xfId="0" applyFont="1" applyFill="1" applyBorder="1" applyAlignment="1">
      <alignment horizontal="center" wrapText="1"/>
    </xf>
    <xf numFmtId="0" fontId="2" fillId="14" borderId="2" xfId="0" applyFont="1" applyFill="1" applyBorder="1" applyAlignment="1">
      <alignment horizontal="center" wrapText="1"/>
    </xf>
    <xf numFmtId="0" fontId="8" fillId="5" borderId="0" xfId="0" applyFont="1" applyFill="1" applyAlignment="1">
      <alignment horizontal="left" wrapText="1"/>
    </xf>
    <xf numFmtId="0" fontId="11" fillId="5" borderId="0" xfId="0" applyFont="1" applyFill="1" applyAlignment="1">
      <alignment horizontal="left" wrapText="1"/>
    </xf>
  </cellXfs>
  <cellStyles count="6">
    <cellStyle name="Comma" xfId="1" builtinId="3"/>
    <cellStyle name="Currency" xfId="4" builtinId="4"/>
    <cellStyle name="Hyperlink" xfId="2" builtinId="8"/>
    <cellStyle name="Normal" xfId="0" builtinId="0"/>
    <cellStyle name="Normal 5" xfId="5" xr:uid="{119A5DD0-8671-41F1-8D23-CDD8E1220EAD}"/>
    <cellStyle name="Percent" xfId="3" builtinId="5"/>
  </cellStyles>
  <dxfs count="52">
    <dxf>
      <font>
        <color rgb="FFFF0000"/>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colors>
    <mruColors>
      <color rgb="FFC5E4F0"/>
      <color rgb="FFA2B7DE"/>
      <color rgb="FFC0C1D0"/>
      <color rgb="FFFFFFCC"/>
      <color rgb="FFFFCCCC"/>
      <color rgb="FFFFCC99"/>
      <color rgb="FFF8C0E0"/>
      <color rgb="FFFEE6F7"/>
      <color rgb="FFFBD9EC"/>
      <color rgb="FFFDB9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167640</xdr:colOff>
      <xdr:row>0</xdr:row>
      <xdr:rowOff>0</xdr:rowOff>
    </xdr:from>
    <xdr:to>
      <xdr:col>0</xdr:col>
      <xdr:colOff>4785186</xdr:colOff>
      <xdr:row>2</xdr:row>
      <xdr:rowOff>350520</xdr:rowOff>
    </xdr:to>
    <xdr:pic>
      <xdr:nvPicPr>
        <xdr:cNvPr id="3" name="Picture 2">
          <a:extLst>
            <a:ext uri="{FF2B5EF4-FFF2-40B4-BE49-F238E27FC236}">
              <a16:creationId xmlns:a16="http://schemas.microsoft.com/office/drawing/2014/main" id="{CD94E1EA-66BD-4297-9FC0-92A23E97EF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7640" y="0"/>
          <a:ext cx="4617546" cy="111252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Jessie Lund" id="{71D572CA-D6A7-4084-A394-293241B38EE4}" userId="S::jlund@RMI.org::b37225a4-a5e6-4006-9dd0-cc9cff3e8ab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6" dT="2020-07-10T21:57:24.21" personId="{71D572CA-D6A7-4084-A394-293241B38EE4}" id="{43FE1A3A-EA46-4E10-A397-796BB8D1E5B6}">
    <text>data released 3/16/2020</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https://www.atlasevhub.com/materials/laws-regulations-and-legislation/"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www.nescaum.org/documents/multistate-truck-zev-governors-mou-20200714.pdf"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atlasevhub.com/materials/electric-utility-filings/" TargetMode="External"/><Relationship Id="rId2" Type="http://schemas.openxmlformats.org/officeDocument/2006/relationships/hyperlink" Target="https://www.atlasevhub.com/materials/vw-environmental-mitigation-fund-tracking/" TargetMode="External"/><Relationship Id="rId1" Type="http://schemas.openxmlformats.org/officeDocument/2006/relationships/hyperlink" Target="https://www.fhwa.dot.gov/policyinformation/statistics/2018/mv1.cfm"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portfoliomanager.energystar.gov/pm/degreeDaysCalculator" TargetMode="External"/><Relationship Id="rId7" Type="http://schemas.openxmlformats.org/officeDocument/2006/relationships/hyperlink" Target="https://www.atlasevhub.com/" TargetMode="External"/><Relationship Id="rId2" Type="http://schemas.openxmlformats.org/officeDocument/2006/relationships/hyperlink" Target="https://www3.epa.gov/airquality/greenbook/ancl.html" TargetMode="External"/><Relationship Id="rId1" Type="http://schemas.openxmlformats.org/officeDocument/2006/relationships/hyperlink" Target="https://www.ucsusa.org/resources/ready-work" TargetMode="External"/><Relationship Id="rId6" Type="http://schemas.openxmlformats.org/officeDocument/2006/relationships/hyperlink" Target="https://www.atlasevhub.com/materials/laws-regulations-and-legislation/" TargetMode="External"/><Relationship Id="rId5" Type="http://schemas.openxmlformats.org/officeDocument/2006/relationships/hyperlink" Target="https://www.nescaum.org/documents/multistate-truck-zev-governors-mou-20200714.pdf" TargetMode="External"/><Relationship Id="rId4" Type="http://schemas.openxmlformats.org/officeDocument/2006/relationships/hyperlink" Target="https://cms.bts.gov/freight-flows-state"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www.ucsusa.org/resources/ready-work" TargetMode="External"/><Relationship Id="rId7" Type="http://schemas.openxmlformats.org/officeDocument/2006/relationships/hyperlink" Target="https://www.atlasevhub.com/" TargetMode="External"/><Relationship Id="rId2" Type="http://schemas.openxmlformats.org/officeDocument/2006/relationships/hyperlink" Target="https://www3.epa.gov/airquality/greenbook/ancl.html" TargetMode="External"/><Relationship Id="rId1" Type="http://schemas.openxmlformats.org/officeDocument/2006/relationships/hyperlink" Target="https://portfoliomanager.energystar.gov/pm/degreeDaysCalculator" TargetMode="External"/><Relationship Id="rId6" Type="http://schemas.openxmlformats.org/officeDocument/2006/relationships/hyperlink" Target="https://www.nescaum.org/documents/multistate-truck-zev-governors-mou-20200714.pdf" TargetMode="External"/><Relationship Id="rId5" Type="http://schemas.openxmlformats.org/officeDocument/2006/relationships/hyperlink" Target="https://www.atlasevhub.com/materials/laws-regulations-and-legislation/" TargetMode="External"/><Relationship Id="rId4" Type="http://schemas.openxmlformats.org/officeDocument/2006/relationships/hyperlink" Target="https://cms.bts.gov/freight-flows-state"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en.wikipedia.org/wiki/List_of_largest_cities_of_U.S._states_and_territories_by_population" TargetMode="External"/><Relationship Id="rId2" Type="http://schemas.openxmlformats.org/officeDocument/2006/relationships/hyperlink" Target="ftp://ftp.cpc.ncep.noaa.gov/htdocs/degree_days/weighted/legacy_files/heating/statesCONUS/2019/" TargetMode="External"/><Relationship Id="rId1" Type="http://schemas.openxmlformats.org/officeDocument/2006/relationships/hyperlink" Target="ftp://ftp.cpc.ncep.noaa.gov/htdocs/degree_days/weighted/legacy_files/cooling/statesCONUS/2019/" TargetMode="External"/><Relationship Id="rId6" Type="http://schemas.openxmlformats.org/officeDocument/2006/relationships/printerSettings" Target="../printerSettings/printerSettings4.bin"/><Relationship Id="rId5" Type="http://schemas.openxmlformats.org/officeDocument/2006/relationships/hyperlink" Target="https://portfoliomanager.energystar.gov/pm/degreeDaysCalculator" TargetMode="External"/><Relationship Id="rId4" Type="http://schemas.openxmlformats.org/officeDocument/2006/relationships/hyperlink" Target="https://portfoliomanager.energystar.gov/pm/degreeDaysCalculator"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eia.gov/dnav/pet/pet_pri_gnd_dcus_r10_m.htm" TargetMode="External"/><Relationship Id="rId2" Type="http://schemas.openxmlformats.org/officeDocument/2006/relationships/hyperlink" Target="https://www.eia.gov/electricity/monthly/current_month/epm.pdf" TargetMode="External"/><Relationship Id="rId1" Type="http://schemas.openxmlformats.org/officeDocument/2006/relationships/hyperlink" Target="https://freightliner.com/e-mobility/"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2" Type="http://schemas.openxmlformats.org/officeDocument/2006/relationships/hyperlink" Target="https://www3.epa.gov/airquality/greenbook/ancl.html" TargetMode="External"/><Relationship Id="rId1" Type="http://schemas.openxmlformats.org/officeDocument/2006/relationships/hyperlink" Target="https://www3.epa.gov/airquality/greenbook/ancl.html"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ucsusa.org/resources/ready-work" TargetMode="External"/><Relationship Id="rId2" Type="http://schemas.openxmlformats.org/officeDocument/2006/relationships/hyperlink" Target="ftp://ftp.cpc.ncep.noaa.gov/htdocs/degree_days/weighted/legacy_files/heating/statesCONUS/2019/" TargetMode="External"/><Relationship Id="rId1" Type="http://schemas.openxmlformats.org/officeDocument/2006/relationships/hyperlink" Target="ftp://ftp.cpc.ncep.noaa.gov/htdocs/degree_days/weighted/legacy_files/cooling/statesCONUS/2019/" TargetMode="External"/><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2E221-52BE-4126-B135-575B856532DA}">
  <sheetPr>
    <tabColor theme="0"/>
  </sheetPr>
  <dimension ref="A1:A35"/>
  <sheetViews>
    <sheetView tabSelected="1" workbookViewId="0">
      <selection activeCell="A13" sqref="A13"/>
    </sheetView>
  </sheetViews>
  <sheetFormatPr defaultRowHeight="15"/>
  <cols>
    <col min="1" max="1" width="172.42578125" customWidth="1"/>
  </cols>
  <sheetData>
    <row r="1" spans="1:1" ht="30" customHeight="1"/>
    <row r="2" spans="1:1" ht="30" customHeight="1">
      <c r="A2" s="160" t="s">
        <v>737</v>
      </c>
    </row>
    <row r="3" spans="1:1" ht="30" customHeight="1">
      <c r="A3" s="161" t="s">
        <v>743</v>
      </c>
    </row>
    <row r="4" spans="1:1" ht="30" customHeight="1">
      <c r="A4" s="161" t="s">
        <v>736</v>
      </c>
    </row>
    <row r="5" spans="1:1" ht="46.9" customHeight="1">
      <c r="A5" s="161" t="s">
        <v>733</v>
      </c>
    </row>
    <row r="6" spans="1:1" ht="44.45" customHeight="1">
      <c r="A6" s="161" t="s">
        <v>732</v>
      </c>
    </row>
    <row r="7" spans="1:1" ht="32.450000000000003" customHeight="1">
      <c r="A7" s="161" t="s">
        <v>734</v>
      </c>
    </row>
    <row r="8" spans="1:1" ht="30" customHeight="1">
      <c r="A8" s="161" t="s">
        <v>735</v>
      </c>
    </row>
    <row r="9" spans="1:1" ht="30" customHeight="1">
      <c r="A9" s="42"/>
    </row>
    <row r="10" spans="1:1" ht="30" customHeight="1">
      <c r="A10" s="162" t="s">
        <v>730</v>
      </c>
    </row>
    <row r="11" spans="1:1" ht="98.45" customHeight="1">
      <c r="A11" s="162" t="s">
        <v>731</v>
      </c>
    </row>
    <row r="12" spans="1:1" ht="30" customHeight="1"/>
    <row r="13" spans="1:1" ht="30" customHeight="1"/>
    <row r="14" spans="1:1" ht="30" customHeight="1"/>
    <row r="15" spans="1:1" ht="30" customHeight="1"/>
    <row r="16" spans="1:1"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EEE71-3671-44B7-8801-DA8337209872}">
  <sheetPr>
    <tabColor rgb="FFC00000"/>
  </sheetPr>
  <dimension ref="A1:L111"/>
  <sheetViews>
    <sheetView workbookViewId="0">
      <selection activeCell="C7" sqref="C7"/>
    </sheetView>
  </sheetViews>
  <sheetFormatPr defaultRowHeight="15"/>
  <cols>
    <col min="1" max="1" width="18.28515625" style="8" customWidth="1"/>
    <col min="2" max="2" width="14.7109375" style="61" customWidth="1"/>
    <col min="3" max="3" width="21.140625" style="61" customWidth="1"/>
    <col min="4" max="4" width="14.7109375" style="61" customWidth="1"/>
  </cols>
  <sheetData>
    <row r="1" spans="1:12">
      <c r="A1" s="35" t="s">
        <v>76</v>
      </c>
      <c r="B1" s="61" t="s">
        <v>80</v>
      </c>
    </row>
    <row r="2" spans="1:12" s="42" customFormat="1" ht="60">
      <c r="A2" s="15" t="s">
        <v>82</v>
      </c>
      <c r="B2" s="6" t="s">
        <v>168</v>
      </c>
      <c r="C2" s="6" t="s">
        <v>178</v>
      </c>
      <c r="D2" s="6" t="s">
        <v>174</v>
      </c>
      <c r="L2" s="109"/>
    </row>
    <row r="3" spans="1:12">
      <c r="A3" s="35" t="s">
        <v>77</v>
      </c>
      <c r="B3" s="61" t="s">
        <v>121</v>
      </c>
      <c r="C3" s="61" t="s">
        <v>170</v>
      </c>
      <c r="D3" s="61" t="s">
        <v>167</v>
      </c>
      <c r="L3" s="102"/>
    </row>
    <row r="4" spans="1:12">
      <c r="A4" s="35" t="s">
        <v>85</v>
      </c>
      <c r="B4" s="61" t="s">
        <v>121</v>
      </c>
      <c r="C4" s="61" t="s">
        <v>167</v>
      </c>
      <c r="D4" s="61" t="s">
        <v>167</v>
      </c>
      <c r="L4" s="102"/>
    </row>
    <row r="5" spans="1:12" ht="30">
      <c r="A5" s="35" t="s">
        <v>81</v>
      </c>
      <c r="B5" s="61" t="s">
        <v>74</v>
      </c>
      <c r="C5" s="63" t="s">
        <v>699</v>
      </c>
      <c r="D5" s="61" t="s">
        <v>172</v>
      </c>
      <c r="L5" s="102"/>
    </row>
    <row r="6" spans="1:12">
      <c r="A6" s="35" t="s">
        <v>84</v>
      </c>
      <c r="B6" s="61">
        <v>2020</v>
      </c>
      <c r="C6" s="6" t="s">
        <v>700</v>
      </c>
      <c r="D6" s="61">
        <v>2020</v>
      </c>
      <c r="L6" s="102"/>
    </row>
    <row r="7" spans="1:12" ht="90">
      <c r="A7" s="35" t="s">
        <v>102</v>
      </c>
      <c r="B7" s="6" t="s">
        <v>171</v>
      </c>
      <c r="C7" s="6" t="s">
        <v>175</v>
      </c>
      <c r="D7" s="6" t="s">
        <v>173</v>
      </c>
      <c r="L7" s="102"/>
    </row>
    <row r="8" spans="1:12">
      <c r="A8" s="2" t="s">
        <v>0</v>
      </c>
      <c r="L8" s="102"/>
    </row>
    <row r="9" spans="1:12">
      <c r="A9" s="4" t="s">
        <v>1</v>
      </c>
      <c r="B9" s="61">
        <v>0</v>
      </c>
      <c r="C9" s="10">
        <v>0</v>
      </c>
      <c r="D9" s="61">
        <f>SUM($B9:$C9)</f>
        <v>0</v>
      </c>
      <c r="L9" s="102"/>
    </row>
    <row r="10" spans="1:12">
      <c r="A10" s="4" t="s">
        <v>2</v>
      </c>
      <c r="B10" s="61">
        <v>0</v>
      </c>
      <c r="C10" s="10">
        <v>0</v>
      </c>
      <c r="D10" s="61">
        <f t="shared" ref="D10:D59" si="0">SUM($B10:$C10)</f>
        <v>0</v>
      </c>
      <c r="L10" s="102"/>
    </row>
    <row r="11" spans="1:12">
      <c r="A11" s="4" t="s">
        <v>3</v>
      </c>
      <c r="B11" s="61">
        <v>0</v>
      </c>
      <c r="C11" s="10">
        <v>0</v>
      </c>
      <c r="D11" s="61">
        <f t="shared" si="0"/>
        <v>0</v>
      </c>
      <c r="L11" s="102"/>
    </row>
    <row r="12" spans="1:12">
      <c r="A12" s="4" t="s">
        <v>4</v>
      </c>
      <c r="B12" s="61">
        <v>0</v>
      </c>
      <c r="C12" s="10">
        <v>0</v>
      </c>
      <c r="D12" s="61">
        <f t="shared" si="0"/>
        <v>0</v>
      </c>
      <c r="L12" s="102"/>
    </row>
    <row r="13" spans="1:12">
      <c r="A13" s="4" t="s">
        <v>5</v>
      </c>
      <c r="B13" s="61">
        <v>1</v>
      </c>
      <c r="C13" s="61">
        <v>2</v>
      </c>
      <c r="D13" s="61">
        <f t="shared" si="0"/>
        <v>3</v>
      </c>
      <c r="H13" s="64"/>
      <c r="L13" s="102"/>
    </row>
    <row r="14" spans="1:12">
      <c r="A14" s="4" t="s">
        <v>6</v>
      </c>
      <c r="B14" s="61">
        <v>0</v>
      </c>
      <c r="C14" s="61">
        <v>1</v>
      </c>
      <c r="D14" s="61">
        <f t="shared" si="0"/>
        <v>1</v>
      </c>
      <c r="L14" s="102"/>
    </row>
    <row r="15" spans="1:12">
      <c r="A15" s="4" t="s">
        <v>7</v>
      </c>
      <c r="B15" s="61">
        <v>0</v>
      </c>
      <c r="C15" s="10">
        <v>0</v>
      </c>
      <c r="D15" s="61">
        <f t="shared" si="0"/>
        <v>0</v>
      </c>
      <c r="L15" s="102"/>
    </row>
    <row r="16" spans="1:12">
      <c r="A16" s="4" t="s">
        <v>8</v>
      </c>
      <c r="B16" s="61">
        <v>0</v>
      </c>
      <c r="C16" s="61">
        <v>0</v>
      </c>
      <c r="D16" s="61">
        <f t="shared" si="0"/>
        <v>0</v>
      </c>
      <c r="L16" s="102"/>
    </row>
    <row r="17" spans="1:12">
      <c r="A17" s="4" t="s">
        <v>75</v>
      </c>
      <c r="B17" s="61">
        <v>0</v>
      </c>
      <c r="C17" s="10">
        <v>0</v>
      </c>
      <c r="D17" s="61">
        <f t="shared" si="0"/>
        <v>0</v>
      </c>
      <c r="L17" s="102"/>
    </row>
    <row r="18" spans="1:12">
      <c r="A18" s="4" t="s">
        <v>9</v>
      </c>
      <c r="B18" s="61">
        <v>0</v>
      </c>
      <c r="C18" s="10">
        <v>0</v>
      </c>
      <c r="D18" s="61">
        <f t="shared" si="0"/>
        <v>0</v>
      </c>
      <c r="L18" s="102"/>
    </row>
    <row r="19" spans="1:12">
      <c r="A19" s="4" t="s">
        <v>10</v>
      </c>
      <c r="B19" s="61">
        <v>0</v>
      </c>
      <c r="C19" s="10">
        <v>0</v>
      </c>
      <c r="D19" s="61">
        <f t="shared" si="0"/>
        <v>0</v>
      </c>
      <c r="L19" s="102"/>
    </row>
    <row r="20" spans="1:12">
      <c r="A20" s="4" t="s">
        <v>11</v>
      </c>
      <c r="B20" s="61">
        <v>0</v>
      </c>
      <c r="C20" s="10">
        <v>0</v>
      </c>
      <c r="D20" s="61">
        <f t="shared" si="0"/>
        <v>0</v>
      </c>
      <c r="L20" s="102"/>
    </row>
    <row r="21" spans="1:12">
      <c r="A21" s="4" t="s">
        <v>12</v>
      </c>
      <c r="B21" s="61">
        <v>0</v>
      </c>
      <c r="C21" s="10">
        <v>0</v>
      </c>
      <c r="D21" s="61">
        <f t="shared" si="0"/>
        <v>0</v>
      </c>
      <c r="L21" s="102"/>
    </row>
    <row r="22" spans="1:12">
      <c r="A22" s="4" t="s">
        <v>13</v>
      </c>
      <c r="B22" s="61">
        <v>0</v>
      </c>
      <c r="C22" s="10">
        <v>0</v>
      </c>
      <c r="D22" s="61">
        <f t="shared" si="0"/>
        <v>0</v>
      </c>
      <c r="L22" s="102"/>
    </row>
    <row r="23" spans="1:12">
      <c r="A23" s="4" t="s">
        <v>14</v>
      </c>
      <c r="B23" s="61">
        <v>0</v>
      </c>
      <c r="C23" s="61">
        <v>0</v>
      </c>
      <c r="D23" s="61">
        <f t="shared" si="0"/>
        <v>0</v>
      </c>
      <c r="L23" s="102"/>
    </row>
    <row r="24" spans="1:12">
      <c r="A24" s="4" t="s">
        <v>15</v>
      </c>
      <c r="B24" s="61">
        <v>0</v>
      </c>
      <c r="C24" s="10">
        <v>0</v>
      </c>
      <c r="D24" s="61">
        <f t="shared" si="0"/>
        <v>0</v>
      </c>
      <c r="L24" s="102"/>
    </row>
    <row r="25" spans="1:12">
      <c r="A25" s="4" t="s">
        <v>16</v>
      </c>
      <c r="B25" s="61">
        <v>0</v>
      </c>
      <c r="C25" s="10">
        <v>0</v>
      </c>
      <c r="D25" s="61">
        <f t="shared" si="0"/>
        <v>0</v>
      </c>
      <c r="L25" s="102"/>
    </row>
    <row r="26" spans="1:12">
      <c r="A26" s="4" t="s">
        <v>17</v>
      </c>
      <c r="B26" s="61">
        <v>0</v>
      </c>
      <c r="C26" s="10">
        <v>0</v>
      </c>
      <c r="D26" s="61">
        <f t="shared" si="0"/>
        <v>0</v>
      </c>
      <c r="L26" s="102"/>
    </row>
    <row r="27" spans="1:12">
      <c r="A27" s="4" t="s">
        <v>18</v>
      </c>
      <c r="B27" s="61">
        <v>0</v>
      </c>
      <c r="C27" s="10">
        <v>0</v>
      </c>
      <c r="D27" s="61">
        <f t="shared" si="0"/>
        <v>0</v>
      </c>
      <c r="L27" s="102"/>
    </row>
    <row r="28" spans="1:12">
      <c r="A28" s="4" t="s">
        <v>19</v>
      </c>
      <c r="B28" s="61">
        <v>0</v>
      </c>
      <c r="C28" s="10">
        <v>0</v>
      </c>
      <c r="D28" s="61">
        <f t="shared" si="0"/>
        <v>0</v>
      </c>
      <c r="L28" s="102"/>
    </row>
    <row r="29" spans="1:12">
      <c r="A29" s="4" t="s">
        <v>20</v>
      </c>
      <c r="B29" s="61">
        <v>0</v>
      </c>
      <c r="C29" s="61">
        <v>1</v>
      </c>
      <c r="D29" s="61">
        <f t="shared" si="0"/>
        <v>1</v>
      </c>
      <c r="L29" s="102"/>
    </row>
    <row r="30" spans="1:12">
      <c r="A30" s="4" t="s">
        <v>21</v>
      </c>
      <c r="B30" s="61">
        <v>0</v>
      </c>
      <c r="C30" s="10">
        <v>0</v>
      </c>
      <c r="D30" s="61">
        <f t="shared" si="0"/>
        <v>0</v>
      </c>
      <c r="L30" s="102"/>
    </row>
    <row r="31" spans="1:12">
      <c r="A31" s="4" t="s">
        <v>22</v>
      </c>
      <c r="B31" s="61">
        <v>0</v>
      </c>
      <c r="C31" s="10">
        <v>0</v>
      </c>
      <c r="D31" s="61">
        <f t="shared" si="0"/>
        <v>0</v>
      </c>
      <c r="L31" s="102"/>
    </row>
    <row r="32" spans="1:12">
      <c r="A32" s="4" t="s">
        <v>23</v>
      </c>
      <c r="B32" s="61">
        <v>0</v>
      </c>
      <c r="C32" s="10">
        <v>0</v>
      </c>
      <c r="D32" s="61">
        <f t="shared" si="0"/>
        <v>0</v>
      </c>
      <c r="L32" s="102"/>
    </row>
    <row r="33" spans="1:12">
      <c r="A33" s="4" t="s">
        <v>24</v>
      </c>
      <c r="B33" s="61">
        <v>0</v>
      </c>
      <c r="C33" s="10">
        <v>0</v>
      </c>
      <c r="D33" s="61">
        <f t="shared" si="0"/>
        <v>0</v>
      </c>
      <c r="L33" s="102"/>
    </row>
    <row r="34" spans="1:12">
      <c r="A34" s="4" t="s">
        <v>25</v>
      </c>
      <c r="B34" s="61">
        <v>0</v>
      </c>
      <c r="C34" s="10">
        <v>0</v>
      </c>
      <c r="D34" s="61">
        <f t="shared" si="0"/>
        <v>0</v>
      </c>
      <c r="L34" s="102"/>
    </row>
    <row r="35" spans="1:12">
      <c r="A35" s="4" t="s">
        <v>26</v>
      </c>
      <c r="B35" s="61">
        <v>0</v>
      </c>
      <c r="C35" s="10">
        <v>0</v>
      </c>
      <c r="D35" s="61">
        <f t="shared" si="0"/>
        <v>0</v>
      </c>
      <c r="L35" s="102"/>
    </row>
    <row r="36" spans="1:12">
      <c r="A36" s="4" t="s">
        <v>27</v>
      </c>
      <c r="B36" s="61">
        <v>0</v>
      </c>
      <c r="C36" s="10">
        <v>0</v>
      </c>
      <c r="D36" s="61">
        <f t="shared" si="0"/>
        <v>0</v>
      </c>
      <c r="L36" s="102"/>
    </row>
    <row r="37" spans="1:12">
      <c r="A37" s="4" t="s">
        <v>28</v>
      </c>
      <c r="B37" s="61">
        <v>0</v>
      </c>
      <c r="C37" s="10">
        <v>0</v>
      </c>
      <c r="D37" s="61">
        <f t="shared" si="0"/>
        <v>0</v>
      </c>
      <c r="L37" s="102"/>
    </row>
    <row r="38" spans="1:12">
      <c r="A38" s="4" t="s">
        <v>29</v>
      </c>
      <c r="B38" s="61">
        <v>0</v>
      </c>
      <c r="C38" s="10">
        <v>0</v>
      </c>
      <c r="D38" s="61">
        <f t="shared" si="0"/>
        <v>0</v>
      </c>
      <c r="L38" s="102"/>
    </row>
    <row r="39" spans="1:12">
      <c r="A39" s="4" t="s">
        <v>30</v>
      </c>
      <c r="B39" s="61">
        <v>0</v>
      </c>
      <c r="C39" s="10">
        <v>0</v>
      </c>
      <c r="D39" s="61">
        <f t="shared" si="0"/>
        <v>0</v>
      </c>
      <c r="L39" s="102"/>
    </row>
    <row r="40" spans="1:12">
      <c r="A40" s="4" t="s">
        <v>31</v>
      </c>
      <c r="B40" s="61">
        <v>0</v>
      </c>
      <c r="C40" s="10">
        <v>0</v>
      </c>
      <c r="D40" s="61">
        <f t="shared" si="0"/>
        <v>0</v>
      </c>
      <c r="L40" s="102"/>
    </row>
    <row r="41" spans="1:12">
      <c r="A41" s="4" t="s">
        <v>32</v>
      </c>
      <c r="B41" s="61">
        <v>0</v>
      </c>
      <c r="C41" s="61">
        <v>1</v>
      </c>
      <c r="D41" s="61">
        <f t="shared" si="0"/>
        <v>1</v>
      </c>
      <c r="L41" s="102"/>
    </row>
    <row r="42" spans="1:12">
      <c r="A42" s="4" t="s">
        <v>33</v>
      </c>
      <c r="B42" s="61">
        <v>0</v>
      </c>
      <c r="C42" s="10">
        <v>0</v>
      </c>
      <c r="D42" s="61">
        <f t="shared" si="0"/>
        <v>0</v>
      </c>
      <c r="L42" s="102"/>
    </row>
    <row r="43" spans="1:12">
      <c r="A43" s="4" t="s">
        <v>34</v>
      </c>
      <c r="B43" s="61">
        <v>0</v>
      </c>
      <c r="C43" s="10">
        <v>0</v>
      </c>
      <c r="D43" s="61">
        <f t="shared" si="0"/>
        <v>0</v>
      </c>
      <c r="L43" s="102"/>
    </row>
    <row r="44" spans="1:12">
      <c r="A44" s="4" t="s">
        <v>35</v>
      </c>
      <c r="B44" s="61">
        <v>0</v>
      </c>
      <c r="C44" s="61">
        <v>0</v>
      </c>
      <c r="D44" s="61">
        <f t="shared" si="0"/>
        <v>0</v>
      </c>
      <c r="L44" s="102"/>
    </row>
    <row r="45" spans="1:12">
      <c r="A45" s="4" t="s">
        <v>36</v>
      </c>
      <c r="B45" s="61">
        <v>0</v>
      </c>
      <c r="C45" s="10">
        <v>0</v>
      </c>
      <c r="D45" s="61">
        <f t="shared" si="0"/>
        <v>0</v>
      </c>
      <c r="L45" s="102"/>
    </row>
    <row r="46" spans="1:12">
      <c r="A46" s="4" t="s">
        <v>37</v>
      </c>
      <c r="B46" s="61">
        <v>0</v>
      </c>
      <c r="C46" s="10">
        <v>0</v>
      </c>
      <c r="D46" s="61">
        <f t="shared" si="0"/>
        <v>0</v>
      </c>
      <c r="L46" s="102"/>
    </row>
    <row r="47" spans="1:12">
      <c r="A47" s="4" t="s">
        <v>38</v>
      </c>
      <c r="B47" s="61">
        <v>0</v>
      </c>
      <c r="C47" s="10">
        <v>0</v>
      </c>
      <c r="D47" s="61">
        <f t="shared" si="0"/>
        <v>0</v>
      </c>
      <c r="L47" s="102"/>
    </row>
    <row r="48" spans="1:12">
      <c r="A48" s="4" t="s">
        <v>39</v>
      </c>
      <c r="B48" s="61">
        <v>0</v>
      </c>
      <c r="C48" s="10">
        <v>0</v>
      </c>
      <c r="D48" s="61">
        <f t="shared" si="0"/>
        <v>0</v>
      </c>
      <c r="L48" s="102"/>
    </row>
    <row r="49" spans="1:12">
      <c r="A49" s="4" t="s">
        <v>40</v>
      </c>
      <c r="B49" s="61">
        <v>0</v>
      </c>
      <c r="C49" s="10">
        <v>0</v>
      </c>
      <c r="D49" s="61">
        <f t="shared" si="0"/>
        <v>0</v>
      </c>
      <c r="L49" s="102"/>
    </row>
    <row r="50" spans="1:12">
      <c r="A50" s="4" t="s">
        <v>41</v>
      </c>
      <c r="B50" s="61">
        <v>0</v>
      </c>
      <c r="C50" s="10">
        <v>0</v>
      </c>
      <c r="D50" s="61">
        <f t="shared" si="0"/>
        <v>0</v>
      </c>
      <c r="L50" s="102"/>
    </row>
    <row r="51" spans="1:12">
      <c r="A51" s="4" t="s">
        <v>42</v>
      </c>
      <c r="B51" s="61">
        <v>0</v>
      </c>
      <c r="C51" s="10">
        <v>0</v>
      </c>
      <c r="D51" s="61">
        <f t="shared" si="0"/>
        <v>0</v>
      </c>
      <c r="L51" s="102"/>
    </row>
    <row r="52" spans="1:12">
      <c r="A52" s="4" t="s">
        <v>43</v>
      </c>
      <c r="B52" s="61">
        <v>0</v>
      </c>
      <c r="C52" s="61">
        <v>0</v>
      </c>
      <c r="D52" s="61">
        <f t="shared" si="0"/>
        <v>0</v>
      </c>
      <c r="L52" s="102"/>
    </row>
    <row r="53" spans="1:12">
      <c r="A53" s="4" t="s">
        <v>44</v>
      </c>
      <c r="B53" s="61">
        <v>0</v>
      </c>
      <c r="C53" s="10">
        <v>0</v>
      </c>
      <c r="D53" s="61">
        <f t="shared" si="0"/>
        <v>0</v>
      </c>
      <c r="L53" s="102"/>
    </row>
    <row r="54" spans="1:12">
      <c r="A54" s="4" t="s">
        <v>45</v>
      </c>
      <c r="B54" s="61">
        <v>0</v>
      </c>
      <c r="C54" s="10">
        <v>0</v>
      </c>
      <c r="D54" s="61">
        <f t="shared" si="0"/>
        <v>0</v>
      </c>
      <c r="L54" s="102"/>
    </row>
    <row r="55" spans="1:12">
      <c r="A55" s="4" t="s">
        <v>46</v>
      </c>
      <c r="B55" s="61">
        <v>0</v>
      </c>
      <c r="C55" s="61">
        <v>0</v>
      </c>
      <c r="D55" s="61">
        <f t="shared" si="0"/>
        <v>0</v>
      </c>
      <c r="L55" s="102"/>
    </row>
    <row r="56" spans="1:12">
      <c r="A56" s="4" t="s">
        <v>47</v>
      </c>
      <c r="B56" s="61">
        <v>0</v>
      </c>
      <c r="C56" s="10">
        <v>2</v>
      </c>
      <c r="D56" s="61">
        <f t="shared" si="0"/>
        <v>2</v>
      </c>
      <c r="L56" s="102"/>
    </row>
    <row r="57" spans="1:12">
      <c r="A57" s="4" t="s">
        <v>48</v>
      </c>
      <c r="B57" s="61">
        <v>0</v>
      </c>
      <c r="C57" s="10">
        <v>0</v>
      </c>
      <c r="D57" s="61">
        <f t="shared" si="0"/>
        <v>0</v>
      </c>
      <c r="L57" s="102"/>
    </row>
    <row r="58" spans="1:12">
      <c r="A58" s="4" t="s">
        <v>49</v>
      </c>
      <c r="B58" s="61">
        <v>0</v>
      </c>
      <c r="C58" s="10">
        <v>0</v>
      </c>
      <c r="D58" s="61">
        <f t="shared" si="0"/>
        <v>0</v>
      </c>
      <c r="L58" s="102"/>
    </row>
    <row r="59" spans="1:12">
      <c r="A59" s="4" t="s">
        <v>50</v>
      </c>
      <c r="B59" s="61">
        <v>0</v>
      </c>
      <c r="C59" s="10">
        <v>0</v>
      </c>
      <c r="D59" s="61">
        <f t="shared" si="0"/>
        <v>0</v>
      </c>
      <c r="L59" s="102"/>
    </row>
    <row r="60" spans="1:12">
      <c r="A60" s="4"/>
      <c r="L60" s="102"/>
    </row>
    <row r="61" spans="1:12">
      <c r="L61" s="102"/>
    </row>
    <row r="111" spans="1:1">
      <c r="A111" s="4"/>
    </row>
  </sheetData>
  <conditionalFormatting sqref="D9:D59">
    <cfRule type="cellIs" dxfId="5" priority="2" operator="equal">
      <formula>0</formula>
    </cfRule>
    <cfRule type="cellIs" dxfId="4" priority="3" operator="equal">
      <formula>1</formula>
    </cfRule>
    <cfRule type="cellIs" dxfId="3" priority="4" operator="greaterThan">
      <formula>1</formula>
    </cfRule>
  </conditionalFormatting>
  <hyperlinks>
    <hyperlink ref="C5" r:id="rId1" xr:uid="{8319AF62-056E-4E11-80BA-7DF314F668E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ADAEE-186D-4ADE-B835-E7ADBC81376F}">
  <sheetPr>
    <tabColor rgb="FFC00000"/>
  </sheetPr>
  <dimension ref="A1:F111"/>
  <sheetViews>
    <sheetView workbookViewId="0">
      <selection activeCell="D16" sqref="D16"/>
    </sheetView>
  </sheetViews>
  <sheetFormatPr defaultRowHeight="15"/>
  <cols>
    <col min="1" max="1" width="18.28515625" style="8" customWidth="1"/>
    <col min="2" max="2" width="14.7109375" style="61" customWidth="1"/>
  </cols>
  <sheetData>
    <row r="1" spans="1:6">
      <c r="A1" s="75" t="s">
        <v>76</v>
      </c>
    </row>
    <row r="2" spans="1:6" s="42" customFormat="1" ht="90">
      <c r="A2" s="15" t="s">
        <v>82</v>
      </c>
      <c r="B2" s="6" t="s">
        <v>177</v>
      </c>
    </row>
    <row r="3" spans="1:6">
      <c r="A3" s="75" t="s">
        <v>77</v>
      </c>
      <c r="B3" s="61" t="s">
        <v>121</v>
      </c>
    </row>
    <row r="4" spans="1:6">
      <c r="A4" s="75" t="s">
        <v>85</v>
      </c>
      <c r="B4" s="61" t="s">
        <v>121</v>
      </c>
    </row>
    <row r="5" spans="1:6">
      <c r="A5" s="75" t="s">
        <v>81</v>
      </c>
      <c r="B5" s="62" t="s">
        <v>169</v>
      </c>
    </row>
    <row r="6" spans="1:6">
      <c r="A6" s="75" t="s">
        <v>84</v>
      </c>
      <c r="B6" s="61">
        <v>2020</v>
      </c>
    </row>
    <row r="7" spans="1:6">
      <c r="A7" s="75" t="s">
        <v>102</v>
      </c>
      <c r="B7" s="6"/>
    </row>
    <row r="8" spans="1:6">
      <c r="A8" s="2" t="s">
        <v>0</v>
      </c>
    </row>
    <row r="9" spans="1:6">
      <c r="A9" s="4" t="s">
        <v>1</v>
      </c>
      <c r="B9" s="10" t="s">
        <v>674</v>
      </c>
    </row>
    <row r="10" spans="1:6">
      <c r="A10" s="4" t="s">
        <v>2</v>
      </c>
      <c r="B10" s="10" t="s">
        <v>674</v>
      </c>
    </row>
    <row r="11" spans="1:6">
      <c r="A11" s="4" t="s">
        <v>3</v>
      </c>
      <c r="B11" s="10" t="s">
        <v>674</v>
      </c>
    </row>
    <row r="12" spans="1:6">
      <c r="A12" s="4" t="s">
        <v>4</v>
      </c>
      <c r="B12" s="10" t="s">
        <v>674</v>
      </c>
    </row>
    <row r="13" spans="1:6">
      <c r="A13" s="4" t="s">
        <v>5</v>
      </c>
      <c r="B13" s="11" t="s">
        <v>675</v>
      </c>
      <c r="F13" s="64"/>
    </row>
    <row r="14" spans="1:6">
      <c r="A14" s="4" t="s">
        <v>6</v>
      </c>
      <c r="B14" s="11" t="s">
        <v>675</v>
      </c>
    </row>
    <row r="15" spans="1:6">
      <c r="A15" s="4" t="s">
        <v>7</v>
      </c>
      <c r="B15" s="11" t="s">
        <v>675</v>
      </c>
    </row>
    <row r="16" spans="1:6">
      <c r="A16" s="4" t="s">
        <v>8</v>
      </c>
      <c r="B16" s="10" t="s">
        <v>674</v>
      </c>
    </row>
    <row r="17" spans="1:2">
      <c r="A17" s="4" t="s">
        <v>75</v>
      </c>
      <c r="B17" s="10" t="s">
        <v>674</v>
      </c>
    </row>
    <row r="18" spans="1:2">
      <c r="A18" s="4" t="s">
        <v>9</v>
      </c>
      <c r="B18" s="10" t="s">
        <v>674</v>
      </c>
    </row>
    <row r="19" spans="1:2">
      <c r="A19" s="4" t="s">
        <v>10</v>
      </c>
      <c r="B19" s="10" t="s">
        <v>674</v>
      </c>
    </row>
    <row r="20" spans="1:2">
      <c r="A20" s="4" t="s">
        <v>11</v>
      </c>
      <c r="B20" s="11" t="s">
        <v>675</v>
      </c>
    </row>
    <row r="21" spans="1:2">
      <c r="A21" s="4" t="s">
        <v>12</v>
      </c>
      <c r="B21" s="10" t="s">
        <v>674</v>
      </c>
    </row>
    <row r="22" spans="1:2">
      <c r="A22" s="4" t="s">
        <v>13</v>
      </c>
      <c r="B22" s="10" t="s">
        <v>674</v>
      </c>
    </row>
    <row r="23" spans="1:2">
      <c r="A23" s="4" t="s">
        <v>14</v>
      </c>
      <c r="B23" s="10" t="s">
        <v>674</v>
      </c>
    </row>
    <row r="24" spans="1:2">
      <c r="A24" s="4" t="s">
        <v>15</v>
      </c>
      <c r="B24" s="10" t="s">
        <v>674</v>
      </c>
    </row>
    <row r="25" spans="1:2">
      <c r="A25" s="4" t="s">
        <v>16</v>
      </c>
      <c r="B25" s="10" t="s">
        <v>674</v>
      </c>
    </row>
    <row r="26" spans="1:2">
      <c r="A26" s="4" t="s">
        <v>17</v>
      </c>
      <c r="B26" s="10" t="s">
        <v>674</v>
      </c>
    </row>
    <row r="27" spans="1:2">
      <c r="A27" s="4" t="s">
        <v>18</v>
      </c>
      <c r="B27" s="10" t="s">
        <v>674</v>
      </c>
    </row>
    <row r="28" spans="1:2">
      <c r="A28" s="4" t="s">
        <v>19</v>
      </c>
      <c r="B28" s="11" t="s">
        <v>675</v>
      </c>
    </row>
    <row r="29" spans="1:2">
      <c r="A29" s="4" t="s">
        <v>20</v>
      </c>
      <c r="B29" s="11" t="s">
        <v>675</v>
      </c>
    </row>
    <row r="30" spans="1:2">
      <c r="A30" s="4" t="s">
        <v>21</v>
      </c>
      <c r="B30" s="11" t="s">
        <v>675</v>
      </c>
    </row>
    <row r="31" spans="1:2">
      <c r="A31" s="4" t="s">
        <v>22</v>
      </c>
      <c r="B31" s="10" t="s">
        <v>674</v>
      </c>
    </row>
    <row r="32" spans="1:2">
      <c r="A32" s="4" t="s">
        <v>23</v>
      </c>
      <c r="B32" s="10" t="s">
        <v>674</v>
      </c>
    </row>
    <row r="33" spans="1:2">
      <c r="A33" s="4" t="s">
        <v>24</v>
      </c>
      <c r="B33" s="10" t="s">
        <v>674</v>
      </c>
    </row>
    <row r="34" spans="1:2">
      <c r="A34" s="4" t="s">
        <v>25</v>
      </c>
      <c r="B34" s="10" t="s">
        <v>674</v>
      </c>
    </row>
    <row r="35" spans="1:2">
      <c r="A35" s="4" t="s">
        <v>26</v>
      </c>
      <c r="B35" s="10" t="s">
        <v>674</v>
      </c>
    </row>
    <row r="36" spans="1:2">
      <c r="A36" s="4" t="s">
        <v>27</v>
      </c>
      <c r="B36" s="10" t="s">
        <v>674</v>
      </c>
    </row>
    <row r="37" spans="1:2">
      <c r="A37" s="4" t="s">
        <v>28</v>
      </c>
      <c r="B37" s="10" t="s">
        <v>674</v>
      </c>
    </row>
    <row r="38" spans="1:2">
      <c r="A38" s="4" t="s">
        <v>29</v>
      </c>
      <c r="B38" s="10" t="s">
        <v>674</v>
      </c>
    </row>
    <row r="39" spans="1:2">
      <c r="A39" s="4" t="s">
        <v>30</v>
      </c>
      <c r="B39" s="11" t="s">
        <v>675</v>
      </c>
    </row>
    <row r="40" spans="1:2">
      <c r="A40" s="4" t="s">
        <v>31</v>
      </c>
      <c r="B40" s="10" t="s">
        <v>674</v>
      </c>
    </row>
    <row r="41" spans="1:2">
      <c r="A41" s="4" t="s">
        <v>32</v>
      </c>
      <c r="B41" s="11" t="s">
        <v>675</v>
      </c>
    </row>
    <row r="42" spans="1:2">
      <c r="A42" s="4" t="s">
        <v>33</v>
      </c>
      <c r="B42" s="11" t="s">
        <v>675</v>
      </c>
    </row>
    <row r="43" spans="1:2">
      <c r="A43" s="4" t="s">
        <v>34</v>
      </c>
      <c r="B43" s="10" t="s">
        <v>674</v>
      </c>
    </row>
    <row r="44" spans="1:2">
      <c r="A44" s="4" t="s">
        <v>35</v>
      </c>
      <c r="B44" s="10" t="s">
        <v>674</v>
      </c>
    </row>
    <row r="45" spans="1:2">
      <c r="A45" s="4" t="s">
        <v>36</v>
      </c>
      <c r="B45" s="10" t="s">
        <v>674</v>
      </c>
    </row>
    <row r="46" spans="1:2">
      <c r="A46" s="4" t="s">
        <v>37</v>
      </c>
      <c r="B46" s="11" t="s">
        <v>675</v>
      </c>
    </row>
    <row r="47" spans="1:2">
      <c r="A47" s="4" t="s">
        <v>38</v>
      </c>
      <c r="B47" s="11" t="s">
        <v>675</v>
      </c>
    </row>
    <row r="48" spans="1:2">
      <c r="A48" s="4" t="s">
        <v>39</v>
      </c>
      <c r="B48" s="11" t="s">
        <v>675</v>
      </c>
    </row>
    <row r="49" spans="1:2">
      <c r="A49" s="4" t="s">
        <v>40</v>
      </c>
      <c r="B49" s="10" t="s">
        <v>674</v>
      </c>
    </row>
    <row r="50" spans="1:2">
      <c r="A50" s="4" t="s">
        <v>41</v>
      </c>
      <c r="B50" s="10" t="s">
        <v>674</v>
      </c>
    </row>
    <row r="51" spans="1:2">
      <c r="A51" s="4" t="s">
        <v>42</v>
      </c>
      <c r="B51" s="10" t="s">
        <v>674</v>
      </c>
    </row>
    <row r="52" spans="1:2">
      <c r="A52" s="4" t="s">
        <v>43</v>
      </c>
      <c r="B52" s="10" t="s">
        <v>674</v>
      </c>
    </row>
    <row r="53" spans="1:2">
      <c r="A53" s="4" t="s">
        <v>44</v>
      </c>
      <c r="B53" s="10" t="s">
        <v>674</v>
      </c>
    </row>
    <row r="54" spans="1:2">
      <c r="A54" s="4" t="s">
        <v>45</v>
      </c>
      <c r="B54" s="11" t="s">
        <v>675</v>
      </c>
    </row>
    <row r="55" spans="1:2">
      <c r="A55" s="4" t="s">
        <v>46</v>
      </c>
      <c r="B55" s="10" t="s">
        <v>674</v>
      </c>
    </row>
    <row r="56" spans="1:2">
      <c r="A56" s="4" t="s">
        <v>47</v>
      </c>
      <c r="B56" s="11" t="s">
        <v>675</v>
      </c>
    </row>
    <row r="57" spans="1:2">
      <c r="A57" s="4" t="s">
        <v>48</v>
      </c>
      <c r="B57" s="10" t="s">
        <v>674</v>
      </c>
    </row>
    <row r="58" spans="1:2">
      <c r="A58" s="4" t="s">
        <v>49</v>
      </c>
      <c r="B58" s="10" t="s">
        <v>674</v>
      </c>
    </row>
    <row r="59" spans="1:2">
      <c r="A59" s="4" t="s">
        <v>50</v>
      </c>
      <c r="B59" s="10" t="s">
        <v>674</v>
      </c>
    </row>
    <row r="60" spans="1:2">
      <c r="A60" s="4"/>
    </row>
    <row r="111" spans="1:1">
      <c r="A111" s="4"/>
    </row>
  </sheetData>
  <conditionalFormatting sqref="B9:B59">
    <cfRule type="cellIs" dxfId="2" priority="1" operator="equal">
      <formula>"Yes"</formula>
    </cfRule>
    <cfRule type="cellIs" dxfId="1" priority="2" operator="equal">
      <formula>"No"</formula>
    </cfRule>
  </conditionalFormatting>
  <hyperlinks>
    <hyperlink ref="B5" r:id="rId1" xr:uid="{07316777-C67A-403B-8F6B-AE5BDC463C53}"/>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5F6FB-01F1-407B-B5F9-4F9A4B773C8F}">
  <sheetPr>
    <tabColor rgb="FFC00000"/>
  </sheetPr>
  <dimension ref="A1:J111"/>
  <sheetViews>
    <sheetView topLeftCell="A6" workbookViewId="0">
      <selection activeCell="C18" sqref="C18"/>
    </sheetView>
  </sheetViews>
  <sheetFormatPr defaultRowHeight="15"/>
  <cols>
    <col min="1" max="1" width="18.28515625" style="8" customWidth="1"/>
    <col min="2" max="2" width="37.140625" customWidth="1"/>
    <col min="3" max="3" width="33.28515625" customWidth="1"/>
    <col min="4" max="5" width="17.7109375" customWidth="1"/>
    <col min="9" max="9" width="17.140625" style="110" customWidth="1"/>
  </cols>
  <sheetData>
    <row r="1" spans="1:10">
      <c r="A1" s="93" t="s">
        <v>76</v>
      </c>
    </row>
    <row r="2" spans="1:10" s="42" customFormat="1" ht="30">
      <c r="A2" s="15" t="s">
        <v>82</v>
      </c>
      <c r="B2" s="78" t="s">
        <v>705</v>
      </c>
      <c r="C2" s="78" t="s">
        <v>706</v>
      </c>
      <c r="D2" s="78" t="s">
        <v>707</v>
      </c>
      <c r="E2" s="78" t="s">
        <v>708</v>
      </c>
      <c r="I2" s="116" t="s">
        <v>702</v>
      </c>
      <c r="J2" s="109"/>
    </row>
    <row r="3" spans="1:10">
      <c r="A3" s="93" t="s">
        <v>77</v>
      </c>
      <c r="B3" t="s">
        <v>726</v>
      </c>
      <c r="C3" t="s">
        <v>727</v>
      </c>
      <c r="I3" s="112"/>
      <c r="J3" s="102"/>
    </row>
    <row r="4" spans="1:10">
      <c r="A4" s="93" t="s">
        <v>85</v>
      </c>
      <c r="B4" t="s">
        <v>714</v>
      </c>
      <c r="C4" t="s">
        <v>714</v>
      </c>
      <c r="I4" s="112"/>
      <c r="J4" s="102"/>
    </row>
    <row r="5" spans="1:10">
      <c r="A5" s="93" t="s">
        <v>81</v>
      </c>
      <c r="B5" s="37" t="s">
        <v>712</v>
      </c>
      <c r="C5" s="37" t="s">
        <v>711</v>
      </c>
      <c r="D5" t="s">
        <v>715</v>
      </c>
      <c r="I5" s="113" t="s">
        <v>703</v>
      </c>
      <c r="J5" s="102"/>
    </row>
    <row r="6" spans="1:10">
      <c r="A6" s="93" t="s">
        <v>84</v>
      </c>
      <c r="B6" t="s">
        <v>713</v>
      </c>
      <c r="C6" t="s">
        <v>713</v>
      </c>
      <c r="D6">
        <v>2020</v>
      </c>
      <c r="I6" s="112">
        <v>2018</v>
      </c>
      <c r="J6" s="102"/>
    </row>
    <row r="7" spans="1:10" ht="195">
      <c r="A7" s="93" t="s">
        <v>102</v>
      </c>
      <c r="B7" s="42" t="s">
        <v>728</v>
      </c>
      <c r="C7" s="42" t="s">
        <v>729</v>
      </c>
      <c r="D7" s="42" t="s">
        <v>709</v>
      </c>
      <c r="E7" s="42" t="s">
        <v>710</v>
      </c>
      <c r="I7" s="111" t="s">
        <v>704</v>
      </c>
      <c r="J7" s="102"/>
    </row>
    <row r="8" spans="1:10">
      <c r="A8" s="2" t="s">
        <v>0</v>
      </c>
      <c r="I8" s="112"/>
      <c r="J8" s="102"/>
    </row>
    <row r="9" spans="1:10">
      <c r="A9" s="4" t="s">
        <v>1</v>
      </c>
      <c r="B9" s="117">
        <v>4981529.2166300006</v>
      </c>
      <c r="C9" s="117">
        <v>0</v>
      </c>
      <c r="D9" s="118">
        <f>$B9+$C9</f>
        <v>4981529.2166300006</v>
      </c>
      <c r="E9" s="59">
        <f>$D9/$I9</f>
        <v>1.6477624237751283</v>
      </c>
      <c r="I9" s="114">
        <v>3023208.4096304374</v>
      </c>
      <c r="J9" s="102"/>
    </row>
    <row r="10" spans="1:10">
      <c r="A10" s="4" t="s">
        <v>2</v>
      </c>
      <c r="B10" s="117">
        <v>0</v>
      </c>
      <c r="C10" s="117">
        <v>0</v>
      </c>
      <c r="D10" s="118">
        <f t="shared" ref="D10:D59" si="0">$B10+$C10</f>
        <v>0</v>
      </c>
      <c r="E10" s="59">
        <f t="shared" ref="E10:E59" si="1">$D10/$I10</f>
        <v>0</v>
      </c>
      <c r="I10" s="114">
        <v>580390.23652587994</v>
      </c>
      <c r="J10" s="102"/>
    </row>
    <row r="11" spans="1:10">
      <c r="A11" s="4" t="s">
        <v>3</v>
      </c>
      <c r="B11" s="117">
        <v>13598418.720000001</v>
      </c>
      <c r="C11" s="117">
        <v>0</v>
      </c>
      <c r="D11" s="118">
        <f t="shared" si="0"/>
        <v>13598418.720000001</v>
      </c>
      <c r="E11" s="59">
        <f t="shared" si="1"/>
        <v>4.2023378436048233</v>
      </c>
      <c r="I11" s="114">
        <v>3235917.5359245008</v>
      </c>
      <c r="J11" s="102"/>
    </row>
    <row r="12" spans="1:10">
      <c r="A12" s="4" t="s">
        <v>4</v>
      </c>
      <c r="B12" s="117">
        <v>2734239.0301333321</v>
      </c>
      <c r="C12" s="117">
        <v>0</v>
      </c>
      <c r="D12" s="118">
        <f t="shared" si="0"/>
        <v>2734239.0301333321</v>
      </c>
      <c r="E12" s="59">
        <f t="shared" si="1"/>
        <v>1.5250786784259209</v>
      </c>
      <c r="I12" s="115">
        <v>1792851.1288056441</v>
      </c>
      <c r="J12" s="102"/>
    </row>
    <row r="13" spans="1:10">
      <c r="A13" s="4" t="s">
        <v>5</v>
      </c>
      <c r="B13" s="117">
        <v>90000000.029812902</v>
      </c>
      <c r="C13" s="117">
        <v>674219212</v>
      </c>
      <c r="D13" s="118">
        <f t="shared" si="0"/>
        <v>764219212.02981293</v>
      </c>
      <c r="E13" s="59">
        <f t="shared" si="1"/>
        <v>50.832846204707401</v>
      </c>
      <c r="I13" s="114">
        <v>15033964.632872397</v>
      </c>
      <c r="J13" s="102"/>
    </row>
    <row r="14" spans="1:10">
      <c r="A14" s="4" t="s">
        <v>6</v>
      </c>
      <c r="B14" s="117">
        <v>4261874.9364600005</v>
      </c>
      <c r="C14" s="117">
        <v>0</v>
      </c>
      <c r="D14" s="118">
        <f t="shared" si="0"/>
        <v>4261874.9364600005</v>
      </c>
      <c r="E14" s="59">
        <f t="shared" si="1"/>
        <v>1.2708097427503509</v>
      </c>
      <c r="I14" s="114">
        <v>3353668.7618055511</v>
      </c>
      <c r="J14" s="102"/>
    </row>
    <row r="15" spans="1:10">
      <c r="A15" s="4" t="s">
        <v>7</v>
      </c>
      <c r="B15" s="117">
        <v>0</v>
      </c>
      <c r="C15" s="117">
        <v>0</v>
      </c>
      <c r="D15" s="118">
        <f t="shared" si="0"/>
        <v>0</v>
      </c>
      <c r="E15" s="59">
        <f t="shared" si="1"/>
        <v>0</v>
      </c>
      <c r="I15" s="114">
        <v>1473679.3732668606</v>
      </c>
      <c r="J15" s="102"/>
    </row>
    <row r="16" spans="1:10">
      <c r="A16" s="4" t="s">
        <v>8</v>
      </c>
      <c r="B16" s="117">
        <v>1249823.4382100021</v>
      </c>
      <c r="C16" s="117">
        <v>0</v>
      </c>
      <c r="D16" s="118">
        <f t="shared" si="0"/>
        <v>1249823.4382100021</v>
      </c>
      <c r="E16" s="59">
        <f t="shared" si="1"/>
        <v>2.3007199830558416</v>
      </c>
      <c r="I16" s="115">
        <v>543231.44381524122</v>
      </c>
      <c r="J16" s="102"/>
    </row>
    <row r="17" spans="1:10">
      <c r="A17" s="4" t="s">
        <v>75</v>
      </c>
      <c r="B17" s="117">
        <v>2518750</v>
      </c>
      <c r="C17" s="117">
        <v>0</v>
      </c>
      <c r="D17" s="118">
        <f t="shared" si="0"/>
        <v>2518750</v>
      </c>
      <c r="E17" s="59">
        <f t="shared" si="1"/>
        <v>18.965121803242496</v>
      </c>
      <c r="I17" s="114">
        <v>132809.58731144902</v>
      </c>
      <c r="J17" s="102"/>
    </row>
    <row r="18" spans="1:10">
      <c r="A18" s="4" t="s">
        <v>9</v>
      </c>
      <c r="B18" s="117">
        <v>0</v>
      </c>
      <c r="C18" s="117">
        <v>0</v>
      </c>
      <c r="D18" s="118">
        <f t="shared" si="0"/>
        <v>0</v>
      </c>
      <c r="E18" s="59">
        <f t="shared" si="1"/>
        <v>0</v>
      </c>
      <c r="I18" s="114">
        <v>8882854.527079124</v>
      </c>
      <c r="J18" s="102"/>
    </row>
    <row r="19" spans="1:10">
      <c r="A19" s="4" t="s">
        <v>10</v>
      </c>
      <c r="B19" s="117">
        <v>0</v>
      </c>
      <c r="C19" s="117">
        <v>0</v>
      </c>
      <c r="D19" s="118">
        <f t="shared" si="0"/>
        <v>0</v>
      </c>
      <c r="E19" s="59">
        <f t="shared" si="1"/>
        <v>0</v>
      </c>
      <c r="I19" s="114">
        <v>4714799.2777380599</v>
      </c>
      <c r="J19" s="102"/>
    </row>
    <row r="20" spans="1:10">
      <c r="A20" s="4" t="s">
        <v>11</v>
      </c>
      <c r="B20" s="117">
        <v>0</v>
      </c>
      <c r="C20" s="117">
        <v>0</v>
      </c>
      <c r="D20" s="118">
        <f t="shared" si="0"/>
        <v>0</v>
      </c>
      <c r="E20" s="59">
        <f t="shared" si="1"/>
        <v>0</v>
      </c>
      <c r="I20" s="115">
        <v>723959.76891173515</v>
      </c>
      <c r="J20" s="102"/>
    </row>
    <row r="21" spans="1:10">
      <c r="A21" s="4" t="s">
        <v>12</v>
      </c>
      <c r="B21" s="117">
        <v>4048108.7243333398</v>
      </c>
      <c r="C21" s="117">
        <v>0</v>
      </c>
      <c r="D21" s="118">
        <f t="shared" si="0"/>
        <v>4048108.7243333398</v>
      </c>
      <c r="E21" s="59">
        <f t="shared" si="1"/>
        <v>3.3440123003592395</v>
      </c>
      <c r="I21" s="114">
        <v>1210554.376219986</v>
      </c>
      <c r="J21" s="102"/>
    </row>
    <row r="22" spans="1:10">
      <c r="A22" s="4" t="s">
        <v>13</v>
      </c>
      <c r="B22" s="117">
        <v>10867967.698000001</v>
      </c>
      <c r="C22" s="117">
        <v>0</v>
      </c>
      <c r="D22" s="118">
        <f t="shared" si="0"/>
        <v>10867967.698000001</v>
      </c>
      <c r="E22" s="59">
        <f t="shared" si="1"/>
        <v>1.8878704396472532</v>
      </c>
      <c r="I22" s="114">
        <v>5756733.8678339971</v>
      </c>
      <c r="J22" s="102"/>
    </row>
    <row r="23" spans="1:10">
      <c r="A23" s="4" t="s">
        <v>14</v>
      </c>
      <c r="B23" s="117">
        <v>6385997.3720399998</v>
      </c>
      <c r="C23" s="117">
        <v>0</v>
      </c>
      <c r="D23" s="118">
        <f t="shared" si="0"/>
        <v>6385997.3720399998</v>
      </c>
      <c r="E23" s="59">
        <f t="shared" si="1"/>
        <v>1.740042183364364</v>
      </c>
      <c r="I23" s="114">
        <v>3670024.4586557676</v>
      </c>
      <c r="J23" s="102"/>
    </row>
    <row r="24" spans="1:10">
      <c r="A24" s="4" t="s">
        <v>15</v>
      </c>
      <c r="B24" s="117">
        <v>3180260.6549999998</v>
      </c>
      <c r="C24" s="117">
        <v>0</v>
      </c>
      <c r="D24" s="118">
        <f t="shared" si="0"/>
        <v>3180260.6549999998</v>
      </c>
      <c r="E24" s="59">
        <f t="shared" si="1"/>
        <v>1.4161493970759815</v>
      </c>
      <c r="I24" s="115">
        <v>2245709.8534706132</v>
      </c>
      <c r="J24" s="102"/>
    </row>
    <row r="25" spans="1:10">
      <c r="A25" s="4" t="s">
        <v>16</v>
      </c>
      <c r="B25" s="117">
        <v>3333333.33333334</v>
      </c>
      <c r="C25" s="117">
        <v>0</v>
      </c>
      <c r="D25" s="118">
        <f t="shared" si="0"/>
        <v>3333333.33333334</v>
      </c>
      <c r="E25" s="59">
        <f t="shared" si="1"/>
        <v>2.0737463081885039</v>
      </c>
      <c r="I25" s="114">
        <v>1607396.8740395894</v>
      </c>
      <c r="J25" s="102"/>
    </row>
    <row r="26" spans="1:10">
      <c r="A26" s="4" t="s">
        <v>17</v>
      </c>
      <c r="B26" s="117">
        <v>0</v>
      </c>
      <c r="C26" s="117">
        <v>0</v>
      </c>
      <c r="D26" s="118">
        <f t="shared" si="0"/>
        <v>0</v>
      </c>
      <c r="E26" s="59">
        <f t="shared" si="1"/>
        <v>0</v>
      </c>
      <c r="I26" s="114">
        <v>2534172.1807855279</v>
      </c>
      <c r="J26" s="102"/>
    </row>
    <row r="27" spans="1:10">
      <c r="A27" s="4" t="s">
        <v>18</v>
      </c>
      <c r="B27" s="117">
        <v>8018917.3411999997</v>
      </c>
      <c r="C27" s="117">
        <v>0</v>
      </c>
      <c r="D27" s="118">
        <f t="shared" si="0"/>
        <v>8018917.3411999997</v>
      </c>
      <c r="E27" s="59">
        <f t="shared" si="1"/>
        <v>3.4084202865080031</v>
      </c>
      <c r="I27" s="114">
        <v>2352678.562835203</v>
      </c>
      <c r="J27" s="102"/>
    </row>
    <row r="28" spans="1:10">
      <c r="A28" s="4" t="s">
        <v>19</v>
      </c>
      <c r="B28" s="117">
        <v>2807075.264</v>
      </c>
      <c r="C28" s="117">
        <v>0</v>
      </c>
      <c r="D28" s="118">
        <f t="shared" si="0"/>
        <v>2807075.264</v>
      </c>
      <c r="E28" s="59">
        <f t="shared" si="1"/>
        <v>4.1330639594655949</v>
      </c>
      <c r="I28" s="115">
        <v>679175.37486232235</v>
      </c>
      <c r="J28" s="102"/>
    </row>
    <row r="29" spans="1:10">
      <c r="A29" s="4" t="s">
        <v>20</v>
      </c>
      <c r="B29" s="117">
        <v>9274994.1562249996</v>
      </c>
      <c r="C29" s="117">
        <v>0</v>
      </c>
      <c r="D29" s="118">
        <f t="shared" si="0"/>
        <v>9274994.1562249996</v>
      </c>
      <c r="E29" s="59">
        <f t="shared" si="1"/>
        <v>4.3319717884138731</v>
      </c>
      <c r="I29" s="114">
        <v>2141055.992338534</v>
      </c>
      <c r="J29" s="102"/>
    </row>
    <row r="30" spans="1:10">
      <c r="A30" s="4" t="s">
        <v>21</v>
      </c>
      <c r="B30" s="117">
        <v>1669699.6943872001</v>
      </c>
      <c r="C30" s="117">
        <v>0</v>
      </c>
      <c r="D30" s="118">
        <f t="shared" si="0"/>
        <v>1669699.6943872001</v>
      </c>
      <c r="E30" s="59">
        <f t="shared" si="1"/>
        <v>0.61925811003994014</v>
      </c>
      <c r="I30" s="114">
        <v>2696290.3954209173</v>
      </c>
      <c r="J30" s="102"/>
    </row>
    <row r="31" spans="1:10">
      <c r="A31" s="4" t="s">
        <v>22</v>
      </c>
      <c r="B31" s="117">
        <v>9721052.1944999993</v>
      </c>
      <c r="C31" s="117">
        <v>0</v>
      </c>
      <c r="D31" s="118">
        <f t="shared" si="0"/>
        <v>9721052.1944999993</v>
      </c>
      <c r="E31" s="59">
        <f t="shared" si="1"/>
        <v>1.9077637958264835</v>
      </c>
      <c r="I31" s="114">
        <v>5095521.8962464035</v>
      </c>
      <c r="J31" s="102"/>
    </row>
    <row r="32" spans="1:10">
      <c r="A32" s="4" t="s">
        <v>23</v>
      </c>
      <c r="B32" s="117">
        <v>0</v>
      </c>
      <c r="C32" s="117">
        <v>0</v>
      </c>
      <c r="D32" s="118">
        <f t="shared" si="0"/>
        <v>0</v>
      </c>
      <c r="E32" s="59">
        <f t="shared" si="1"/>
        <v>0</v>
      </c>
      <c r="I32" s="115">
        <v>3165855.8875397863</v>
      </c>
      <c r="J32" s="102"/>
    </row>
    <row r="33" spans="1:10">
      <c r="A33" s="4" t="s">
        <v>24</v>
      </c>
      <c r="B33" s="117">
        <v>1777394.5038000001</v>
      </c>
      <c r="C33" s="117">
        <v>0</v>
      </c>
      <c r="D33" s="118">
        <f t="shared" si="0"/>
        <v>1777394.5038000001</v>
      </c>
      <c r="E33" s="59">
        <f t="shared" si="1"/>
        <v>1.4732464630501516</v>
      </c>
      <c r="I33" s="114">
        <v>1206447.4942774696</v>
      </c>
      <c r="J33" s="102"/>
    </row>
    <row r="34" spans="1:10">
      <c r="A34" s="4" t="s">
        <v>25</v>
      </c>
      <c r="B34" s="117">
        <v>12139855.2633</v>
      </c>
      <c r="C34" s="117">
        <v>0</v>
      </c>
      <c r="D34" s="118">
        <f t="shared" si="0"/>
        <v>12139855.2633</v>
      </c>
      <c r="E34" s="59">
        <f t="shared" si="1"/>
        <v>3.7755473805894111</v>
      </c>
      <c r="I34" s="114">
        <v>3215389.4626545021</v>
      </c>
      <c r="J34" s="102"/>
    </row>
    <row r="35" spans="1:10">
      <c r="A35" s="4" t="s">
        <v>26</v>
      </c>
      <c r="B35" s="117">
        <v>5040969.951999994</v>
      </c>
      <c r="C35" s="117">
        <v>0</v>
      </c>
      <c r="D35" s="118">
        <f t="shared" si="0"/>
        <v>5040969.951999994</v>
      </c>
      <c r="E35" s="59">
        <f t="shared" si="1"/>
        <v>4.6081407857051797</v>
      </c>
      <c r="I35" s="114">
        <v>1093927.0708997184</v>
      </c>
      <c r="J35" s="102"/>
    </row>
    <row r="36" spans="1:10">
      <c r="A36" s="4" t="s">
        <v>27</v>
      </c>
      <c r="B36" s="117">
        <v>0</v>
      </c>
      <c r="C36" s="117">
        <v>0</v>
      </c>
      <c r="D36" s="118">
        <f t="shared" si="0"/>
        <v>0</v>
      </c>
      <c r="E36" s="59">
        <f t="shared" si="1"/>
        <v>0</v>
      </c>
      <c r="I36" s="115">
        <v>1209012.8460337594</v>
      </c>
      <c r="J36" s="102"/>
    </row>
    <row r="37" spans="1:10">
      <c r="A37" s="4" t="s">
        <v>28</v>
      </c>
      <c r="B37" s="117">
        <v>9949609.7919999994</v>
      </c>
      <c r="C37" s="117">
        <v>0</v>
      </c>
      <c r="D37" s="118">
        <f t="shared" si="0"/>
        <v>9949609.7919999994</v>
      </c>
      <c r="E37" s="59">
        <f t="shared" si="1"/>
        <v>7.3073820419303832</v>
      </c>
      <c r="I37" s="114">
        <v>1361583.3598008545</v>
      </c>
      <c r="J37" s="102"/>
    </row>
    <row r="38" spans="1:10">
      <c r="A38" s="4" t="s">
        <v>29</v>
      </c>
      <c r="B38" s="117">
        <v>10820194.3815</v>
      </c>
      <c r="C38" s="117">
        <v>0</v>
      </c>
      <c r="D38" s="118">
        <f t="shared" si="0"/>
        <v>10820194.3815</v>
      </c>
      <c r="E38" s="59">
        <f t="shared" si="1"/>
        <v>14.28686392675033</v>
      </c>
      <c r="I38" s="114">
        <v>757352.65884632431</v>
      </c>
      <c r="J38" s="102"/>
    </row>
    <row r="39" spans="1:10">
      <c r="A39" s="4" t="s">
        <v>30</v>
      </c>
      <c r="B39" s="117">
        <v>0</v>
      </c>
      <c r="C39" s="117">
        <v>0</v>
      </c>
      <c r="D39" s="118">
        <f t="shared" si="0"/>
        <v>0</v>
      </c>
      <c r="E39" s="59">
        <f t="shared" si="1"/>
        <v>0</v>
      </c>
      <c r="I39" s="114">
        <v>3124738.3970499351</v>
      </c>
      <c r="J39" s="102"/>
    </row>
    <row r="40" spans="1:10">
      <c r="A40" s="4" t="s">
        <v>31</v>
      </c>
      <c r="B40" s="117">
        <v>8991330.4499999993</v>
      </c>
      <c r="C40" s="117">
        <v>0</v>
      </c>
      <c r="D40" s="118">
        <f t="shared" si="0"/>
        <v>8991330.4499999993</v>
      </c>
      <c r="E40" s="59">
        <f t="shared" si="1"/>
        <v>8.1548083434869856</v>
      </c>
      <c r="I40" s="115">
        <v>1102580.2289003052</v>
      </c>
      <c r="J40" s="102"/>
    </row>
    <row r="41" spans="1:10">
      <c r="A41" s="4" t="s">
        <v>32</v>
      </c>
      <c r="B41" s="117">
        <v>20432289.110399999</v>
      </c>
      <c r="C41" s="117">
        <v>34999998</v>
      </c>
      <c r="D41" s="118">
        <f t="shared" si="0"/>
        <v>55432287.110399999</v>
      </c>
      <c r="E41" s="59">
        <f t="shared" si="1"/>
        <v>8.8026907418990632</v>
      </c>
      <c r="I41" s="114">
        <v>6297198.0654225759</v>
      </c>
      <c r="J41" s="102"/>
    </row>
    <row r="42" spans="1:10">
      <c r="A42" s="4" t="s">
        <v>33</v>
      </c>
      <c r="B42" s="117">
        <v>2761369.74</v>
      </c>
      <c r="C42" s="117">
        <v>0</v>
      </c>
      <c r="D42" s="118">
        <f t="shared" si="0"/>
        <v>2761369.74</v>
      </c>
      <c r="E42" s="59">
        <f t="shared" si="1"/>
        <v>0.60086582418828471</v>
      </c>
      <c r="I42" s="114">
        <v>4595651.1900645383</v>
      </c>
      <c r="J42" s="102"/>
    </row>
    <row r="43" spans="1:10">
      <c r="A43" s="4" t="s">
        <v>34</v>
      </c>
      <c r="B43" s="117">
        <v>4062500</v>
      </c>
      <c r="C43" s="117">
        <v>0</v>
      </c>
      <c r="D43" s="118">
        <f t="shared" si="0"/>
        <v>4062500</v>
      </c>
      <c r="E43" s="59">
        <f t="shared" si="1"/>
        <v>6.5785691074945118</v>
      </c>
      <c r="I43" s="114">
        <v>617535.50561198371</v>
      </c>
      <c r="J43" s="102"/>
    </row>
    <row r="44" spans="1:10">
      <c r="A44" s="4" t="s">
        <v>35</v>
      </c>
      <c r="B44" s="117">
        <v>6666890.0106241796</v>
      </c>
      <c r="C44" s="117">
        <v>0</v>
      </c>
      <c r="D44" s="118">
        <f t="shared" si="0"/>
        <v>6666890.0106241796</v>
      </c>
      <c r="E44" s="59">
        <f t="shared" si="1"/>
        <v>1.1379325668998119</v>
      </c>
      <c r="I44" s="115">
        <v>5858774.2407157589</v>
      </c>
      <c r="J44" s="102"/>
    </row>
    <row r="45" spans="1:10">
      <c r="A45" s="4" t="s">
        <v>36</v>
      </c>
      <c r="B45" s="117">
        <v>2789664.6826666598</v>
      </c>
      <c r="C45" s="117">
        <v>0</v>
      </c>
      <c r="D45" s="118">
        <f t="shared" si="0"/>
        <v>2789664.6826666598</v>
      </c>
      <c r="E45" s="59">
        <f t="shared" si="1"/>
        <v>1.2286602501613053</v>
      </c>
      <c r="I45" s="114">
        <v>2270493.1508123726</v>
      </c>
      <c r="J45" s="102"/>
    </row>
    <row r="46" spans="1:10">
      <c r="A46" s="4" t="s">
        <v>37</v>
      </c>
      <c r="B46" s="117">
        <v>0</v>
      </c>
      <c r="C46" s="117">
        <v>0</v>
      </c>
      <c r="D46" s="118">
        <f t="shared" si="0"/>
        <v>0</v>
      </c>
      <c r="E46" s="59">
        <f t="shared" si="1"/>
        <v>0</v>
      </c>
      <c r="I46" s="114">
        <v>2302880.7807014678</v>
      </c>
      <c r="J46" s="102"/>
    </row>
    <row r="47" spans="1:10">
      <c r="A47" s="4" t="s">
        <v>38</v>
      </c>
      <c r="B47" s="117">
        <v>27666225.888</v>
      </c>
      <c r="C47" s="117">
        <v>0</v>
      </c>
      <c r="D47" s="118">
        <f t="shared" si="0"/>
        <v>27666225.888</v>
      </c>
      <c r="E47" s="59">
        <f t="shared" si="1"/>
        <v>4.7093318960432597</v>
      </c>
      <c r="I47" s="114">
        <v>5874766.6332977992</v>
      </c>
      <c r="J47" s="102"/>
    </row>
    <row r="48" spans="1:10">
      <c r="A48" s="4" t="s">
        <v>39</v>
      </c>
      <c r="B48" s="117">
        <v>0</v>
      </c>
      <c r="C48" s="117">
        <v>0</v>
      </c>
      <c r="D48" s="118">
        <f t="shared" si="0"/>
        <v>0</v>
      </c>
      <c r="E48" s="59">
        <f t="shared" si="1"/>
        <v>0</v>
      </c>
      <c r="I48" s="115">
        <v>429552.15006104397</v>
      </c>
      <c r="J48" s="102"/>
    </row>
    <row r="49" spans="1:10">
      <c r="A49" s="4" t="s">
        <v>40</v>
      </c>
      <c r="B49" s="117">
        <v>0</v>
      </c>
      <c r="C49" s="117">
        <v>0</v>
      </c>
      <c r="D49" s="118">
        <f t="shared" si="0"/>
        <v>0</v>
      </c>
      <c r="E49" s="59">
        <f t="shared" si="1"/>
        <v>0</v>
      </c>
      <c r="I49" s="114">
        <v>2493038.792090951</v>
      </c>
      <c r="J49" s="102"/>
    </row>
    <row r="50" spans="1:10">
      <c r="A50" s="4" t="s">
        <v>41</v>
      </c>
      <c r="B50" s="117">
        <v>4062500</v>
      </c>
      <c r="C50" s="117">
        <v>0</v>
      </c>
      <c r="D50" s="118">
        <f t="shared" si="0"/>
        <v>4062500</v>
      </c>
      <c r="E50" s="59">
        <f t="shared" si="1"/>
        <v>5.1593335793401112</v>
      </c>
      <c r="I50" s="114">
        <v>787407.89629648288</v>
      </c>
      <c r="J50" s="102"/>
    </row>
    <row r="51" spans="1:10">
      <c r="A51" s="4" t="s">
        <v>42</v>
      </c>
      <c r="B51" s="117">
        <v>11439978.600000001</v>
      </c>
      <c r="C51" s="117">
        <v>0</v>
      </c>
      <c r="D51" s="118">
        <f t="shared" si="0"/>
        <v>11439978.600000001</v>
      </c>
      <c r="E51" s="59">
        <f t="shared" si="1"/>
        <v>3.4933273568312857</v>
      </c>
      <c r="I51" s="114">
        <v>3274808.6369944252</v>
      </c>
      <c r="J51" s="102"/>
    </row>
    <row r="52" spans="1:10">
      <c r="A52" s="4" t="s">
        <v>43</v>
      </c>
      <c r="B52" s="117">
        <v>67819408.996680006</v>
      </c>
      <c r="C52" s="117">
        <v>0</v>
      </c>
      <c r="D52" s="118">
        <f t="shared" si="0"/>
        <v>67819408.996680006</v>
      </c>
      <c r="E52" s="59">
        <f t="shared" si="1"/>
        <v>5.0166474367933569</v>
      </c>
      <c r="I52" s="115">
        <v>13518870.88960555</v>
      </c>
      <c r="J52" s="102"/>
    </row>
    <row r="53" spans="1:10">
      <c r="A53" s="4" t="s">
        <v>44</v>
      </c>
      <c r="B53" s="117">
        <v>17236978.0086</v>
      </c>
      <c r="C53" s="117">
        <v>2000000</v>
      </c>
      <c r="D53" s="118">
        <f t="shared" si="0"/>
        <v>19236978.0086</v>
      </c>
      <c r="E53" s="59">
        <f t="shared" si="1"/>
        <v>14.307409647645089</v>
      </c>
      <c r="I53" s="114">
        <v>1344546.5309484787</v>
      </c>
      <c r="J53" s="102"/>
    </row>
    <row r="54" spans="1:10">
      <c r="A54" s="4" t="s">
        <v>45</v>
      </c>
      <c r="B54" s="117">
        <v>7850694.6755999997</v>
      </c>
      <c r="C54" s="117">
        <v>0</v>
      </c>
      <c r="D54" s="118">
        <f t="shared" si="0"/>
        <v>7850694.6755999997</v>
      </c>
      <c r="E54" s="59">
        <f t="shared" si="1"/>
        <v>21.233120863922011</v>
      </c>
      <c r="I54" s="114">
        <v>369738.14287184738</v>
      </c>
      <c r="J54" s="102"/>
    </row>
    <row r="55" spans="1:10">
      <c r="A55" s="4" t="s">
        <v>46</v>
      </c>
      <c r="B55" s="117">
        <v>0</v>
      </c>
      <c r="C55" s="117">
        <v>0</v>
      </c>
      <c r="D55" s="118">
        <f t="shared" si="0"/>
        <v>0</v>
      </c>
      <c r="E55" s="59">
        <f t="shared" si="1"/>
        <v>0</v>
      </c>
      <c r="I55" s="114">
        <v>4106265.3445710004</v>
      </c>
      <c r="J55" s="102"/>
    </row>
    <row r="56" spans="1:10">
      <c r="A56" s="4" t="s">
        <v>47</v>
      </c>
      <c r="B56" s="117">
        <v>26307318.368333399</v>
      </c>
      <c r="C56" s="117">
        <v>0</v>
      </c>
      <c r="D56" s="118">
        <f t="shared" si="0"/>
        <v>26307318.368333399</v>
      </c>
      <c r="E56" s="59">
        <f t="shared" si="1"/>
        <v>6.6971652522654574</v>
      </c>
      <c r="I56" s="115">
        <v>3928127.4057608768</v>
      </c>
      <c r="J56" s="102"/>
    </row>
    <row r="57" spans="1:10">
      <c r="A57" s="4" t="s">
        <v>48</v>
      </c>
      <c r="B57" s="117">
        <v>1727271.0232587501</v>
      </c>
      <c r="C57" s="117">
        <v>0</v>
      </c>
      <c r="D57" s="118">
        <f t="shared" si="0"/>
        <v>1727271.0232587501</v>
      </c>
      <c r="E57" s="59">
        <f t="shared" si="1"/>
        <v>1.6146547979554668</v>
      </c>
      <c r="I57" s="115">
        <v>1069746.3169501505</v>
      </c>
      <c r="J57" s="102"/>
    </row>
    <row r="58" spans="1:10">
      <c r="A58" s="4" t="s">
        <v>49</v>
      </c>
      <c r="B58" s="117">
        <v>10061618.654999999</v>
      </c>
      <c r="C58" s="117">
        <v>0</v>
      </c>
      <c r="D58" s="118">
        <f t="shared" si="0"/>
        <v>10061618.654999999</v>
      </c>
      <c r="E58" s="59">
        <f t="shared" si="1"/>
        <v>3.101377893482407</v>
      </c>
      <c r="I58" s="115">
        <v>3244241.4309280543</v>
      </c>
      <c r="J58" s="102"/>
    </row>
    <row r="59" spans="1:10">
      <c r="A59" s="4" t="s">
        <v>50</v>
      </c>
      <c r="B59" s="117">
        <v>2762500</v>
      </c>
      <c r="C59" s="117">
        <v>0</v>
      </c>
      <c r="D59" s="118">
        <f t="shared" si="0"/>
        <v>2762500</v>
      </c>
      <c r="E59" s="59">
        <f t="shared" si="1"/>
        <v>4.6007020806283769</v>
      </c>
      <c r="I59" s="115">
        <v>600451.83356508275</v>
      </c>
      <c r="J59" s="102"/>
    </row>
    <row r="60" spans="1:10">
      <c r="A60" s="4"/>
      <c r="I60" s="112"/>
      <c r="J60" s="102"/>
    </row>
    <row r="61" spans="1:10">
      <c r="I61" s="112"/>
      <c r="J61" s="102"/>
    </row>
    <row r="111" spans="1:1">
      <c r="A111" s="4"/>
    </row>
  </sheetData>
  <conditionalFormatting sqref="I9:I59">
    <cfRule type="cellIs" dxfId="0" priority="1" operator="lessThan">
      <formula>0</formula>
    </cfRule>
  </conditionalFormatting>
  <hyperlinks>
    <hyperlink ref="I5" r:id="rId1" xr:uid="{CEDEF6F1-5860-4E0C-B4CA-58537BABCA1E}"/>
    <hyperlink ref="B5" r:id="rId2" location="state-tracking-dashboards" xr:uid="{0F1528A9-CF5C-455D-8209-F15DBDC2501E}"/>
    <hyperlink ref="C5" r:id="rId3" xr:uid="{08D312CE-38C0-4C0A-AD75-247B3000A78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DB55C-E221-4253-8A66-62CC6C6C0892}">
  <sheetPr>
    <tabColor rgb="FF0070C0"/>
  </sheetPr>
  <dimension ref="A1:N112"/>
  <sheetViews>
    <sheetView zoomScale="96" zoomScaleNormal="96" workbookViewId="0">
      <pane xSplit="1" ySplit="3" topLeftCell="B4" activePane="bottomRight" state="frozen"/>
      <selection pane="topRight" activeCell="C1" sqref="C1"/>
      <selection pane="bottomLeft" activeCell="A4" sqref="A4"/>
      <selection pane="bottomRight" activeCell="E2" sqref="E2:E8"/>
    </sheetView>
  </sheetViews>
  <sheetFormatPr defaultColWidth="13.140625" defaultRowHeight="15"/>
  <cols>
    <col min="1" max="1" width="18.28515625" style="40" customWidth="1"/>
    <col min="2" max="2" width="17.42578125" style="69" customWidth="1"/>
    <col min="3" max="3" width="14.28515625" style="10" customWidth="1"/>
    <col min="4" max="4" width="15" style="69" customWidth="1"/>
    <col min="5" max="5" width="13.28515625" style="10" customWidth="1"/>
    <col min="6" max="6" width="14.7109375" style="10" customWidth="1"/>
    <col min="7" max="7" width="16.85546875" style="10" customWidth="1"/>
    <col min="8" max="8" width="17.5703125" style="10" customWidth="1"/>
    <col min="9" max="9" width="16.7109375" style="6" customWidth="1"/>
    <col min="10" max="16384" width="13.140625" style="6"/>
  </cols>
  <sheetData>
    <row r="1" spans="1:9" s="1" customFormat="1" ht="29.45" customHeight="1">
      <c r="A1" s="123" t="s">
        <v>76</v>
      </c>
      <c r="B1" s="173" t="s">
        <v>78</v>
      </c>
      <c r="C1" s="174"/>
      <c r="D1" s="175" t="s">
        <v>79</v>
      </c>
      <c r="E1" s="176"/>
      <c r="F1" s="176"/>
      <c r="G1" s="177" t="s">
        <v>80</v>
      </c>
      <c r="H1" s="177"/>
      <c r="I1" s="178"/>
    </row>
    <row r="2" spans="1:9" s="1" customFormat="1" ht="57" customHeight="1">
      <c r="A2" s="123" t="s">
        <v>82</v>
      </c>
      <c r="B2" s="128" t="s">
        <v>661</v>
      </c>
      <c r="C2" s="129" t="s">
        <v>164</v>
      </c>
      <c r="D2" s="134" t="s">
        <v>181</v>
      </c>
      <c r="E2" s="135" t="s">
        <v>116</v>
      </c>
      <c r="F2" s="135" t="s">
        <v>666</v>
      </c>
      <c r="G2" s="143" t="s">
        <v>671</v>
      </c>
      <c r="H2" s="143" t="s">
        <v>670</v>
      </c>
      <c r="I2" s="143" t="s">
        <v>722</v>
      </c>
    </row>
    <row r="3" spans="1:9" s="1" customFormat="1" ht="58.9" customHeight="1">
      <c r="A3" s="123" t="s">
        <v>77</v>
      </c>
      <c r="B3" s="128" t="s">
        <v>662</v>
      </c>
      <c r="C3" s="129" t="s">
        <v>161</v>
      </c>
      <c r="D3" s="136" t="s">
        <v>185</v>
      </c>
      <c r="E3" s="135" t="s">
        <v>117</v>
      </c>
      <c r="F3" s="135" t="s">
        <v>698</v>
      </c>
      <c r="G3" s="143" t="s">
        <v>176</v>
      </c>
      <c r="H3" s="143" t="s">
        <v>672</v>
      </c>
      <c r="I3" s="143" t="s">
        <v>716</v>
      </c>
    </row>
    <row r="4" spans="1:9" s="20" customFormat="1" ht="32.450000000000003" customHeight="1">
      <c r="A4" s="123" t="s">
        <v>85</v>
      </c>
      <c r="B4" s="130" t="s">
        <v>650</v>
      </c>
      <c r="C4" s="131" t="s">
        <v>115</v>
      </c>
      <c r="D4" s="137" t="s">
        <v>184</v>
      </c>
      <c r="E4" s="138" t="s">
        <v>119</v>
      </c>
      <c r="F4" s="138" t="s">
        <v>665</v>
      </c>
      <c r="G4" s="144" t="s">
        <v>167</v>
      </c>
      <c r="H4" s="145" t="s">
        <v>121</v>
      </c>
      <c r="I4" s="144" t="s">
        <v>717</v>
      </c>
    </row>
    <row r="5" spans="1:9" s="20" customFormat="1" ht="46.15" customHeight="1">
      <c r="A5" s="123" t="s">
        <v>81</v>
      </c>
      <c r="B5" s="132" t="s">
        <v>725</v>
      </c>
      <c r="C5" s="133" t="s">
        <v>162</v>
      </c>
      <c r="D5" s="139" t="s">
        <v>182</v>
      </c>
      <c r="E5" s="140" t="s">
        <v>118</v>
      </c>
      <c r="F5" s="140" t="s">
        <v>664</v>
      </c>
      <c r="G5" s="146" t="s">
        <v>701</v>
      </c>
      <c r="H5" s="146" t="s">
        <v>169</v>
      </c>
      <c r="I5" s="146" t="s">
        <v>724</v>
      </c>
    </row>
    <row r="6" spans="1:9" s="20" customFormat="1" ht="25.15" customHeight="1">
      <c r="A6" s="123" t="s">
        <v>84</v>
      </c>
      <c r="B6" s="130">
        <v>2019</v>
      </c>
      <c r="C6" s="131">
        <v>2020</v>
      </c>
      <c r="D6" s="141">
        <v>2019</v>
      </c>
      <c r="E6" s="138">
        <v>2019</v>
      </c>
      <c r="F6" s="138">
        <v>2018</v>
      </c>
      <c r="G6" s="144">
        <v>2020</v>
      </c>
      <c r="H6" s="145">
        <v>2020</v>
      </c>
      <c r="I6" s="144" t="s">
        <v>718</v>
      </c>
    </row>
    <row r="7" spans="1:9" s="20" customFormat="1" ht="70.150000000000006" customHeight="1">
      <c r="A7" s="123" t="s">
        <v>99</v>
      </c>
      <c r="B7" s="131" t="s">
        <v>663</v>
      </c>
      <c r="C7" s="131" t="s">
        <v>180</v>
      </c>
      <c r="D7" s="142" t="s">
        <v>584</v>
      </c>
      <c r="E7" s="138" t="s">
        <v>120</v>
      </c>
      <c r="F7" s="142" t="s">
        <v>668</v>
      </c>
      <c r="G7" s="144" t="s">
        <v>179</v>
      </c>
      <c r="H7" s="144" t="s">
        <v>673</v>
      </c>
      <c r="I7" s="144" t="s">
        <v>719</v>
      </c>
    </row>
    <row r="8" spans="1:9" s="20" customFormat="1" ht="45.6" customHeight="1">
      <c r="A8" s="123" t="s">
        <v>102</v>
      </c>
      <c r="B8" s="130" t="s">
        <v>590</v>
      </c>
      <c r="C8" s="131" t="s">
        <v>163</v>
      </c>
      <c r="D8" s="142" t="s">
        <v>183</v>
      </c>
      <c r="E8" s="138" t="s">
        <v>723</v>
      </c>
      <c r="F8" s="138" t="s">
        <v>667</v>
      </c>
      <c r="G8" s="147"/>
      <c r="H8" s="148"/>
      <c r="I8" s="144"/>
    </row>
    <row r="9" spans="1:9" s="3" customFormat="1" ht="19.899999999999999" customHeight="1">
      <c r="A9" s="124" t="s">
        <v>0</v>
      </c>
      <c r="B9" s="120"/>
      <c r="C9" s="121"/>
      <c r="D9" s="121"/>
      <c r="E9" s="121"/>
      <c r="F9" s="121"/>
      <c r="G9" s="121"/>
      <c r="H9" s="122"/>
      <c r="I9" s="121"/>
    </row>
    <row r="10" spans="1:9">
      <c r="A10" s="125" t="s">
        <v>1</v>
      </c>
      <c r="B10" s="83">
        <v>4751</v>
      </c>
      <c r="C10" s="72">
        <v>0.38961666036864417</v>
      </c>
      <c r="D10" s="69">
        <v>0</v>
      </c>
      <c r="E10" s="36">
        <v>0.6</v>
      </c>
      <c r="F10" s="84">
        <v>92197</v>
      </c>
      <c r="G10" s="61">
        <v>0</v>
      </c>
      <c r="H10" s="10" t="s">
        <v>674</v>
      </c>
      <c r="I10" s="119">
        <v>1.6477624237751283</v>
      </c>
    </row>
    <row r="11" spans="1:9" ht="16.899999999999999" customHeight="1">
      <c r="A11" s="125" t="s">
        <v>2</v>
      </c>
      <c r="B11" s="83">
        <v>8847</v>
      </c>
      <c r="C11" s="72">
        <v>0.20792403942340806</v>
      </c>
      <c r="D11" s="69">
        <v>0</v>
      </c>
      <c r="E11" s="36">
        <v>0.8</v>
      </c>
      <c r="F11" s="84">
        <v>103113</v>
      </c>
      <c r="G11" s="61">
        <v>0</v>
      </c>
      <c r="H11" s="10" t="s">
        <v>674</v>
      </c>
      <c r="I11" s="119">
        <v>0</v>
      </c>
    </row>
    <row r="12" spans="1:9">
      <c r="A12" s="125" t="s">
        <v>3</v>
      </c>
      <c r="B12" s="83">
        <v>5793</v>
      </c>
      <c r="C12" s="72">
        <v>0.58551304547467165</v>
      </c>
      <c r="D12" s="71">
        <v>4032394</v>
      </c>
      <c r="E12" s="36">
        <v>0.62</v>
      </c>
      <c r="F12" s="84">
        <v>41384</v>
      </c>
      <c r="G12" s="61">
        <v>0</v>
      </c>
      <c r="H12" s="10" t="s">
        <v>674</v>
      </c>
      <c r="I12" s="119">
        <v>4.2023378436048233</v>
      </c>
    </row>
    <row r="13" spans="1:9">
      <c r="A13" s="125" t="s">
        <v>4</v>
      </c>
      <c r="B13" s="83">
        <v>5288</v>
      </c>
      <c r="C13" s="72">
        <v>0.53657051685770674</v>
      </c>
      <c r="D13" s="69">
        <v>0</v>
      </c>
      <c r="E13" s="36">
        <v>0.68</v>
      </c>
      <c r="F13" s="84">
        <v>57810</v>
      </c>
      <c r="G13" s="61">
        <v>0</v>
      </c>
      <c r="H13" s="10" t="s">
        <v>674</v>
      </c>
      <c r="I13" s="119">
        <v>1.5250786784259209</v>
      </c>
    </row>
    <row r="14" spans="1:9">
      <c r="A14" s="125" t="s">
        <v>5</v>
      </c>
      <c r="B14" s="83">
        <v>2267</v>
      </c>
      <c r="C14" s="72">
        <v>0.38462421489365189</v>
      </c>
      <c r="D14" s="70">
        <v>34676363</v>
      </c>
      <c r="E14" s="36">
        <v>0.8</v>
      </c>
      <c r="F14" s="84">
        <v>349008</v>
      </c>
      <c r="G14" s="61">
        <v>4</v>
      </c>
      <c r="H14" s="11" t="s">
        <v>675</v>
      </c>
      <c r="I14" s="119">
        <v>50.832846204707401</v>
      </c>
    </row>
    <row r="15" spans="1:9">
      <c r="A15" s="125" t="s">
        <v>6</v>
      </c>
      <c r="B15" s="83">
        <v>7285</v>
      </c>
      <c r="C15" s="72">
        <v>0.50899767801857587</v>
      </c>
      <c r="D15" s="70">
        <v>3329773</v>
      </c>
      <c r="E15" s="36">
        <v>0.52</v>
      </c>
      <c r="F15" s="84">
        <v>85969</v>
      </c>
      <c r="G15" s="61">
        <v>1</v>
      </c>
      <c r="H15" s="11" t="s">
        <v>675</v>
      </c>
      <c r="I15" s="119">
        <v>1.2708097427503509</v>
      </c>
    </row>
    <row r="16" spans="1:9">
      <c r="A16" s="125" t="s">
        <v>7</v>
      </c>
      <c r="B16" s="83">
        <v>6139</v>
      </c>
      <c r="C16" s="72">
        <v>0.10927594574766263</v>
      </c>
      <c r="D16" s="70">
        <v>3574097</v>
      </c>
      <c r="E16" s="36">
        <v>0.78</v>
      </c>
      <c r="F16" s="84">
        <v>25673</v>
      </c>
      <c r="G16" s="61">
        <v>0</v>
      </c>
      <c r="H16" s="11" t="s">
        <v>675</v>
      </c>
      <c r="I16" s="119">
        <v>0</v>
      </c>
    </row>
    <row r="17" spans="1:14">
      <c r="A17" s="125" t="s">
        <v>8</v>
      </c>
      <c r="B17" s="83">
        <v>5808</v>
      </c>
      <c r="C17" s="72">
        <v>0.56792459630911185</v>
      </c>
      <c r="D17" s="71">
        <v>538479</v>
      </c>
      <c r="E17" s="36">
        <v>0.72</v>
      </c>
      <c r="F17" s="84">
        <v>5491</v>
      </c>
      <c r="G17" s="61">
        <v>1</v>
      </c>
      <c r="H17" s="10" t="s">
        <v>674</v>
      </c>
      <c r="I17" s="119">
        <v>2.3007199830558416</v>
      </c>
    </row>
    <row r="18" spans="1:14" ht="18" customHeight="1">
      <c r="A18" s="125" t="s">
        <v>75</v>
      </c>
      <c r="B18" s="83">
        <v>5567</v>
      </c>
      <c r="C18" s="72">
        <v>0.45393598615916958</v>
      </c>
      <c r="D18" s="71">
        <v>601723</v>
      </c>
      <c r="E18" s="36">
        <v>0.72</v>
      </c>
      <c r="F18" s="84">
        <v>1374</v>
      </c>
      <c r="G18" s="61">
        <v>0</v>
      </c>
      <c r="H18" s="10" t="s">
        <v>674</v>
      </c>
      <c r="I18" s="119">
        <v>18.965121803242496</v>
      </c>
    </row>
    <row r="19" spans="1:14">
      <c r="A19" s="125" t="s">
        <v>9</v>
      </c>
      <c r="B19" s="83">
        <v>3953</v>
      </c>
      <c r="C19" s="72">
        <v>0.5387655399769633</v>
      </c>
      <c r="D19" s="70">
        <v>0</v>
      </c>
      <c r="E19" s="36">
        <v>0.62</v>
      </c>
      <c r="F19" s="84">
        <v>117468</v>
      </c>
      <c r="G19" s="61">
        <v>0</v>
      </c>
      <c r="H19" s="10" t="s">
        <v>674</v>
      </c>
      <c r="I19" s="119">
        <v>0</v>
      </c>
    </row>
    <row r="20" spans="1:14">
      <c r="A20" s="125" t="s">
        <v>10</v>
      </c>
      <c r="B20" s="83">
        <v>4679</v>
      </c>
      <c r="C20" s="72">
        <v>0.50500456766096047</v>
      </c>
      <c r="D20" s="70">
        <v>3669376</v>
      </c>
      <c r="E20" s="36">
        <v>0.6</v>
      </c>
      <c r="F20" s="84">
        <v>94699</v>
      </c>
      <c r="G20" s="61">
        <v>0</v>
      </c>
      <c r="H20" s="10" t="s">
        <v>674</v>
      </c>
      <c r="I20" s="119">
        <v>0</v>
      </c>
    </row>
    <row r="21" spans="1:14" ht="15" customHeight="1">
      <c r="A21" s="125" t="s">
        <v>11</v>
      </c>
      <c r="B21" s="83">
        <v>4451</v>
      </c>
      <c r="C21" s="72">
        <v>-0.32709621345053208</v>
      </c>
      <c r="D21" s="69">
        <v>0</v>
      </c>
      <c r="E21" s="36">
        <v>0.55000000000000004</v>
      </c>
      <c r="F21" s="84">
        <v>6848</v>
      </c>
      <c r="G21" s="61">
        <v>0</v>
      </c>
      <c r="H21" s="11" t="s">
        <v>675</v>
      </c>
      <c r="I21" s="119">
        <v>0</v>
      </c>
    </row>
    <row r="22" spans="1:14">
      <c r="A22" s="125" t="s">
        <v>12</v>
      </c>
      <c r="B22" s="83">
        <v>6555</v>
      </c>
      <c r="C22" s="72">
        <v>0.62945046439628483</v>
      </c>
      <c r="D22" s="69">
        <v>0</v>
      </c>
      <c r="E22" s="36">
        <v>0.77</v>
      </c>
      <c r="F22" s="84">
        <v>47339</v>
      </c>
      <c r="G22" s="61">
        <v>0</v>
      </c>
      <c r="H22" s="10" t="s">
        <v>674</v>
      </c>
      <c r="I22" s="119">
        <v>3.3440123003592395</v>
      </c>
    </row>
    <row r="23" spans="1:14">
      <c r="A23" s="125" t="s">
        <v>13</v>
      </c>
      <c r="B23" s="83">
        <v>7382</v>
      </c>
      <c r="C23" s="72">
        <v>0.53859982023369624</v>
      </c>
      <c r="D23" s="71">
        <v>8615813</v>
      </c>
      <c r="E23" s="36">
        <v>0.44</v>
      </c>
      <c r="F23" s="84">
        <v>216505</v>
      </c>
      <c r="G23" s="61">
        <v>0</v>
      </c>
      <c r="H23" s="10" t="s">
        <v>674</v>
      </c>
      <c r="I23" s="119">
        <v>1.8878704396472532</v>
      </c>
    </row>
    <row r="24" spans="1:14" s="9" customFormat="1">
      <c r="A24" s="125" t="s">
        <v>14</v>
      </c>
      <c r="B24" s="83">
        <v>6644</v>
      </c>
      <c r="C24" s="72">
        <v>0.44771796664336361</v>
      </c>
      <c r="D24" s="71">
        <v>605972</v>
      </c>
      <c r="E24" s="36">
        <v>0.56000000000000005</v>
      </c>
      <c r="F24" s="84">
        <v>100440</v>
      </c>
      <c r="G24" s="61">
        <v>0</v>
      </c>
      <c r="H24" s="10" t="s">
        <v>674</v>
      </c>
      <c r="I24" s="119">
        <v>1.740042183364364</v>
      </c>
      <c r="J24" s="6"/>
      <c r="K24" s="6"/>
      <c r="L24" s="6"/>
      <c r="M24" s="6"/>
      <c r="N24" s="6"/>
    </row>
    <row r="25" spans="1:14" s="9" customFormat="1">
      <c r="A25" s="125" t="s">
        <v>15</v>
      </c>
      <c r="B25" s="83">
        <v>7805</v>
      </c>
      <c r="C25" s="72">
        <v>0.46669329871167492</v>
      </c>
      <c r="D25" s="71">
        <v>0</v>
      </c>
      <c r="E25" s="36">
        <v>0.56999999999999995</v>
      </c>
      <c r="F25" s="84">
        <v>129311</v>
      </c>
      <c r="G25" s="61">
        <v>0</v>
      </c>
      <c r="H25" s="10" t="s">
        <v>674</v>
      </c>
      <c r="I25" s="119">
        <v>1.4161493970759815</v>
      </c>
      <c r="J25" s="6"/>
      <c r="K25" s="6"/>
      <c r="L25" s="6"/>
      <c r="M25" s="6"/>
      <c r="N25" s="6"/>
    </row>
    <row r="26" spans="1:14" s="9" customFormat="1">
      <c r="A26" s="125" t="s">
        <v>16</v>
      </c>
      <c r="B26" s="83">
        <v>6547</v>
      </c>
      <c r="C26" s="72">
        <v>0.47817836812144221</v>
      </c>
      <c r="D26" s="71">
        <v>0</v>
      </c>
      <c r="E26" s="36">
        <v>0.51</v>
      </c>
      <c r="F26" s="84">
        <v>105197</v>
      </c>
      <c r="G26" s="61">
        <v>3</v>
      </c>
      <c r="H26" s="10" t="s">
        <v>674</v>
      </c>
      <c r="I26" s="119">
        <v>2.0737463081885039</v>
      </c>
      <c r="J26" s="6"/>
      <c r="K26" s="6"/>
      <c r="L26" s="6"/>
      <c r="M26" s="6"/>
      <c r="N26" s="6"/>
    </row>
    <row r="27" spans="1:14" s="9" customFormat="1">
      <c r="A27" s="125" t="s">
        <v>17</v>
      </c>
      <c r="B27" s="83">
        <v>5888</v>
      </c>
      <c r="C27" s="72">
        <v>0.47618096474583038</v>
      </c>
      <c r="D27" s="71">
        <v>1223699</v>
      </c>
      <c r="E27" s="36">
        <v>0.57999999999999996</v>
      </c>
      <c r="F27" s="84">
        <v>103379</v>
      </c>
      <c r="G27" s="61">
        <v>1</v>
      </c>
      <c r="H27" s="10" t="s">
        <v>674</v>
      </c>
      <c r="I27" s="119">
        <v>0</v>
      </c>
      <c r="J27" s="6"/>
      <c r="K27" s="6"/>
      <c r="L27" s="6"/>
      <c r="M27" s="6"/>
      <c r="N27" s="6"/>
    </row>
    <row r="28" spans="1:14" s="9" customFormat="1">
      <c r="A28" s="125" t="s">
        <v>18</v>
      </c>
      <c r="B28" s="83">
        <v>4196</v>
      </c>
      <c r="C28" s="72">
        <v>0.55074106730486627</v>
      </c>
      <c r="D28" s="71">
        <v>0</v>
      </c>
      <c r="E28" s="36">
        <v>0.68</v>
      </c>
      <c r="F28" s="84">
        <v>233898</v>
      </c>
      <c r="G28" s="61">
        <v>0</v>
      </c>
      <c r="H28" s="10" t="s">
        <v>674</v>
      </c>
      <c r="I28" s="119">
        <v>3.4084202865080031</v>
      </c>
      <c r="J28" s="6"/>
      <c r="K28" s="6"/>
      <c r="L28" s="6"/>
      <c r="M28" s="6"/>
      <c r="N28" s="6"/>
    </row>
    <row r="29" spans="1:14" s="9" customFormat="1">
      <c r="A29" s="125" t="s">
        <v>19</v>
      </c>
      <c r="B29" s="83">
        <v>7344</v>
      </c>
      <c r="C29" s="72">
        <v>0.40555691416317075</v>
      </c>
      <c r="D29" s="71">
        <v>0</v>
      </c>
      <c r="E29" s="36">
        <v>0.78</v>
      </c>
      <c r="F29" s="84">
        <v>14464</v>
      </c>
      <c r="G29" s="61">
        <v>0</v>
      </c>
      <c r="H29" s="11" t="s">
        <v>675</v>
      </c>
      <c r="I29" s="119">
        <v>4.1330639594655949</v>
      </c>
      <c r="J29" s="6"/>
      <c r="K29" s="6"/>
      <c r="L29" s="6"/>
      <c r="M29" s="6"/>
      <c r="N29" s="6"/>
    </row>
    <row r="30" spans="1:14" s="9" customFormat="1">
      <c r="A30" s="125" t="s">
        <v>20</v>
      </c>
      <c r="B30" s="83">
        <v>5866</v>
      </c>
      <c r="C30" s="72">
        <v>0.54945213379469438</v>
      </c>
      <c r="D30" s="71">
        <v>5067669</v>
      </c>
      <c r="E30" s="36">
        <v>0.72</v>
      </c>
      <c r="F30" s="84">
        <v>24078</v>
      </c>
      <c r="G30" s="61">
        <v>0</v>
      </c>
      <c r="H30" s="11" t="s">
        <v>675</v>
      </c>
      <c r="I30" s="119">
        <v>4.3319717884138731</v>
      </c>
      <c r="J30" s="6"/>
      <c r="K30" s="6"/>
      <c r="L30" s="6"/>
      <c r="M30" s="6"/>
      <c r="N30" s="6"/>
    </row>
    <row r="31" spans="1:14" s="9" customFormat="1">
      <c r="A31" s="125" t="s">
        <v>21</v>
      </c>
      <c r="B31" s="83">
        <v>6201</v>
      </c>
      <c r="C31" s="72">
        <v>0.26164901521849543</v>
      </c>
      <c r="D31" s="71">
        <v>0</v>
      </c>
      <c r="E31" s="36">
        <v>0.78</v>
      </c>
      <c r="F31" s="84">
        <v>22586</v>
      </c>
      <c r="G31" s="61">
        <v>0</v>
      </c>
      <c r="H31" s="11" t="s">
        <v>675</v>
      </c>
      <c r="I31" s="119">
        <v>0.61925811003994014</v>
      </c>
      <c r="J31" s="6"/>
      <c r="K31" s="6"/>
      <c r="L31" s="6"/>
      <c r="M31" s="6"/>
      <c r="N31" s="6"/>
    </row>
    <row r="32" spans="1:14" s="9" customFormat="1">
      <c r="A32" s="125" t="s">
        <v>22</v>
      </c>
      <c r="B32" s="83">
        <v>7080</v>
      </c>
      <c r="C32" s="72">
        <v>0.41526016178967345</v>
      </c>
      <c r="D32" s="71">
        <v>5055023</v>
      </c>
      <c r="E32" s="36">
        <v>0.54</v>
      </c>
      <c r="F32" s="84">
        <v>120699</v>
      </c>
      <c r="G32" s="61">
        <v>0</v>
      </c>
      <c r="H32" s="10" t="s">
        <v>674</v>
      </c>
      <c r="I32" s="119">
        <v>1.9077637958264835</v>
      </c>
      <c r="J32" s="6"/>
      <c r="K32" s="6"/>
      <c r="L32" s="6"/>
      <c r="M32" s="6"/>
      <c r="N32" s="6"/>
    </row>
    <row r="33" spans="1:14" s="9" customFormat="1">
      <c r="A33" s="125" t="s">
        <v>23</v>
      </c>
      <c r="B33" s="83">
        <v>8735</v>
      </c>
      <c r="C33" s="72">
        <v>0.48117447318485967</v>
      </c>
      <c r="D33" s="71">
        <v>0</v>
      </c>
      <c r="E33" s="36">
        <v>0.56999999999999995</v>
      </c>
      <c r="F33" s="84">
        <v>172617</v>
      </c>
      <c r="G33" s="61">
        <v>0</v>
      </c>
      <c r="H33" s="10" t="s">
        <v>674</v>
      </c>
      <c r="I33" s="119">
        <v>0</v>
      </c>
      <c r="J33" s="6"/>
      <c r="K33" s="6"/>
      <c r="L33" s="6"/>
      <c r="M33" s="6"/>
      <c r="N33" s="6"/>
    </row>
    <row r="34" spans="1:14" s="9" customFormat="1">
      <c r="A34" s="125" t="s">
        <v>24</v>
      </c>
      <c r="B34" s="83">
        <v>4605</v>
      </c>
      <c r="C34" s="72">
        <v>0.44262501574505619</v>
      </c>
      <c r="D34" s="71">
        <v>0</v>
      </c>
      <c r="E34" s="36">
        <v>0.68</v>
      </c>
      <c r="F34" s="84">
        <v>72056</v>
      </c>
      <c r="G34" s="61">
        <v>0</v>
      </c>
      <c r="H34" s="10" t="s">
        <v>674</v>
      </c>
      <c r="I34" s="119">
        <v>1.4732464630501516</v>
      </c>
      <c r="J34" s="6"/>
      <c r="K34" s="6"/>
      <c r="L34" s="6"/>
      <c r="M34" s="6"/>
      <c r="N34" s="6"/>
    </row>
    <row r="35" spans="1:14" s="9" customFormat="1">
      <c r="A35" s="125" t="s">
        <v>25</v>
      </c>
      <c r="B35" s="83">
        <v>6729</v>
      </c>
      <c r="C35" s="72">
        <v>0.59153100968740635</v>
      </c>
      <c r="D35" s="71">
        <v>1696841</v>
      </c>
      <c r="E35" s="36">
        <v>0.44</v>
      </c>
      <c r="F35" s="84">
        <v>73744</v>
      </c>
      <c r="G35" s="61">
        <v>0</v>
      </c>
      <c r="H35" s="10" t="s">
        <v>674</v>
      </c>
      <c r="I35" s="119">
        <v>3.7755473805894111</v>
      </c>
      <c r="J35" s="6"/>
      <c r="K35" s="6"/>
      <c r="L35" s="6"/>
      <c r="M35" s="6"/>
      <c r="N35" s="6"/>
    </row>
    <row r="36" spans="1:14" s="9" customFormat="1">
      <c r="A36" s="125" t="s">
        <v>26</v>
      </c>
      <c r="B36" s="83">
        <v>8410</v>
      </c>
      <c r="C36" s="72">
        <v>0.49255030959752316</v>
      </c>
      <c r="D36" s="71">
        <v>0</v>
      </c>
      <c r="E36" s="36">
        <v>0.77</v>
      </c>
      <c r="F36" s="84">
        <v>89899</v>
      </c>
      <c r="G36" s="61">
        <v>0</v>
      </c>
      <c r="H36" s="10" t="s">
        <v>674</v>
      </c>
      <c r="I36" s="119">
        <v>4.6081407857051797</v>
      </c>
      <c r="J36" s="6"/>
      <c r="K36" s="6"/>
      <c r="L36" s="6"/>
      <c r="M36" s="6"/>
      <c r="N36" s="6"/>
    </row>
    <row r="37" spans="1:14" s="9" customFormat="1">
      <c r="A37" s="125" t="s">
        <v>27</v>
      </c>
      <c r="B37" s="83">
        <v>7729</v>
      </c>
      <c r="C37" s="72">
        <v>0.55058424048736654</v>
      </c>
      <c r="D37" s="71">
        <v>0</v>
      </c>
      <c r="E37" s="36">
        <v>0.56999999999999995</v>
      </c>
      <c r="F37" s="84">
        <v>113891</v>
      </c>
      <c r="G37" s="61">
        <v>0</v>
      </c>
      <c r="H37" s="10" t="s">
        <v>674</v>
      </c>
      <c r="I37" s="119">
        <v>0</v>
      </c>
      <c r="J37" s="6"/>
      <c r="K37" s="6"/>
      <c r="L37" s="6"/>
      <c r="M37" s="6"/>
      <c r="N37" s="6"/>
    </row>
    <row r="38" spans="1:14" s="9" customFormat="1">
      <c r="A38" s="125" t="s">
        <v>28</v>
      </c>
      <c r="B38" s="83">
        <v>5543</v>
      </c>
      <c r="C38" s="72">
        <v>0.69005723281785536</v>
      </c>
      <c r="D38" s="71">
        <v>1892250</v>
      </c>
      <c r="E38" s="36">
        <v>0.77</v>
      </c>
      <c r="F38" s="84">
        <v>18742</v>
      </c>
      <c r="G38" s="61">
        <v>0</v>
      </c>
      <c r="H38" s="10" t="s">
        <v>674</v>
      </c>
      <c r="I38" s="119">
        <v>7.3073820419303832</v>
      </c>
      <c r="J38" s="6"/>
      <c r="K38" s="6"/>
      <c r="L38" s="6"/>
      <c r="M38" s="6"/>
      <c r="N38" s="6"/>
    </row>
    <row r="39" spans="1:14" s="9" customFormat="1" ht="16.149999999999999" customHeight="1">
      <c r="A39" s="125" t="s">
        <v>29</v>
      </c>
      <c r="B39" s="83">
        <v>7062</v>
      </c>
      <c r="C39" s="72">
        <v>0.27999021802516971</v>
      </c>
      <c r="D39" s="71">
        <v>0</v>
      </c>
      <c r="E39" s="36">
        <v>0.78</v>
      </c>
      <c r="F39" s="84">
        <v>5589</v>
      </c>
      <c r="G39" s="61">
        <v>0</v>
      </c>
      <c r="H39" s="10" t="s">
        <v>674</v>
      </c>
      <c r="I39" s="119">
        <v>14.28686392675033</v>
      </c>
      <c r="J39" s="6"/>
      <c r="K39" s="6"/>
      <c r="L39" s="6"/>
      <c r="M39" s="6"/>
      <c r="N39" s="6"/>
    </row>
    <row r="40" spans="1:14" s="9" customFormat="1">
      <c r="A40" s="125" t="s">
        <v>30</v>
      </c>
      <c r="B40" s="83">
        <v>5996</v>
      </c>
      <c r="C40" s="72">
        <v>0.45438653402537488</v>
      </c>
      <c r="D40" s="71">
        <v>8791894</v>
      </c>
      <c r="E40" s="36">
        <v>0.72</v>
      </c>
      <c r="F40" s="84">
        <v>66139</v>
      </c>
      <c r="G40" s="61">
        <v>0</v>
      </c>
      <c r="H40" s="11" t="s">
        <v>675</v>
      </c>
      <c r="I40" s="119">
        <v>0</v>
      </c>
      <c r="J40" s="6"/>
      <c r="K40" s="6"/>
      <c r="L40" s="6"/>
      <c r="M40" s="6"/>
      <c r="N40" s="6"/>
    </row>
    <row r="41" spans="1:14" s="9" customFormat="1">
      <c r="A41" s="125" t="s">
        <v>31</v>
      </c>
      <c r="B41" s="83">
        <v>5743</v>
      </c>
      <c r="C41" s="72">
        <v>0.49038501910400134</v>
      </c>
      <c r="D41" s="71">
        <v>12675</v>
      </c>
      <c r="E41" s="36">
        <v>0.62</v>
      </c>
      <c r="F41" s="84">
        <v>52436</v>
      </c>
      <c r="G41" s="61">
        <v>0</v>
      </c>
      <c r="H41" s="10" t="s">
        <v>674</v>
      </c>
      <c r="I41" s="119">
        <v>8.1548083434869856</v>
      </c>
      <c r="J41" s="6"/>
      <c r="K41" s="6"/>
      <c r="L41" s="6"/>
      <c r="M41" s="6"/>
      <c r="N41" s="6"/>
    </row>
    <row r="42" spans="1:14" s="9" customFormat="1">
      <c r="A42" s="125" t="s">
        <v>32</v>
      </c>
      <c r="B42" s="83">
        <v>6006</v>
      </c>
      <c r="C42" s="72">
        <v>0.40302407727796996</v>
      </c>
      <c r="D42" s="71">
        <v>12268815</v>
      </c>
      <c r="E42" s="36">
        <v>0.88</v>
      </c>
      <c r="F42" s="84">
        <v>81566</v>
      </c>
      <c r="G42" s="61">
        <v>1</v>
      </c>
      <c r="H42" s="11" t="s">
        <v>675</v>
      </c>
      <c r="I42" s="119">
        <v>8.8026907418990632</v>
      </c>
      <c r="J42" s="6"/>
      <c r="K42" s="6"/>
      <c r="L42" s="6"/>
      <c r="M42" s="6"/>
      <c r="N42" s="6"/>
    </row>
    <row r="43" spans="1:14" s="9" customFormat="1">
      <c r="A43" s="125" t="s">
        <v>33</v>
      </c>
      <c r="B43" s="83">
        <v>4815</v>
      </c>
      <c r="C43" s="72">
        <v>0.55614251102196466</v>
      </c>
      <c r="D43" s="71">
        <v>0</v>
      </c>
      <c r="E43" s="36">
        <v>0.71</v>
      </c>
      <c r="F43" s="84">
        <v>65472</v>
      </c>
      <c r="G43" s="61">
        <v>0</v>
      </c>
      <c r="H43" s="11" t="s">
        <v>675</v>
      </c>
      <c r="I43" s="119">
        <v>0.60086582418828471</v>
      </c>
      <c r="J43" s="6"/>
      <c r="K43" s="6"/>
      <c r="L43" s="6"/>
      <c r="M43" s="6"/>
      <c r="N43" s="6"/>
    </row>
    <row r="44" spans="1:14" s="9" customFormat="1">
      <c r="A44" s="125" t="s">
        <v>34</v>
      </c>
      <c r="B44" s="83">
        <v>10174</v>
      </c>
      <c r="C44" s="72">
        <v>0.55707580145810454</v>
      </c>
      <c r="D44" s="71">
        <v>0</v>
      </c>
      <c r="E44" s="36">
        <v>0.56999999999999995</v>
      </c>
      <c r="F44" s="84">
        <v>238277</v>
      </c>
      <c r="G44" s="61">
        <v>0</v>
      </c>
      <c r="H44" s="10" t="s">
        <v>674</v>
      </c>
      <c r="I44" s="119">
        <v>6.5785691074945118</v>
      </c>
      <c r="J44" s="6"/>
      <c r="K44" s="6"/>
      <c r="L44" s="6"/>
      <c r="M44" s="6"/>
      <c r="N44" s="6"/>
    </row>
    <row r="45" spans="1:14" s="9" customFormat="1">
      <c r="A45" s="125" t="s">
        <v>35</v>
      </c>
      <c r="B45" s="83">
        <v>6382</v>
      </c>
      <c r="C45" s="72">
        <v>0.51712773394587042</v>
      </c>
      <c r="D45" s="71">
        <v>4361000</v>
      </c>
      <c r="E45" s="36">
        <v>0.56000000000000005</v>
      </c>
      <c r="F45" s="84">
        <v>132107</v>
      </c>
      <c r="G45" s="61">
        <v>0</v>
      </c>
      <c r="H45" s="10" t="s">
        <v>674</v>
      </c>
      <c r="I45" s="119">
        <v>1.1379325668998119</v>
      </c>
      <c r="J45" s="6"/>
      <c r="K45" s="6"/>
      <c r="L45" s="6"/>
      <c r="M45" s="6"/>
      <c r="N45" s="6"/>
    </row>
    <row r="46" spans="1:14" s="9" customFormat="1">
      <c r="A46" s="125" t="s">
        <v>36</v>
      </c>
      <c r="B46" s="83">
        <v>5962</v>
      </c>
      <c r="C46" s="72">
        <v>0.62398881454109656</v>
      </c>
      <c r="D46" s="71">
        <v>0</v>
      </c>
      <c r="E46" s="36">
        <v>0.55000000000000004</v>
      </c>
      <c r="F46" s="84">
        <v>116674</v>
      </c>
      <c r="G46" s="61">
        <v>0</v>
      </c>
      <c r="H46" s="10" t="s">
        <v>674</v>
      </c>
      <c r="I46" s="119">
        <v>1.2286602501613053</v>
      </c>
      <c r="J46" s="6"/>
      <c r="K46" s="6"/>
      <c r="L46" s="6"/>
      <c r="M46" s="6"/>
      <c r="N46" s="6"/>
    </row>
    <row r="47" spans="1:14" s="9" customFormat="1">
      <c r="A47" s="125" t="s">
        <v>37</v>
      </c>
      <c r="B47" s="83">
        <v>4886</v>
      </c>
      <c r="C47" s="72">
        <v>0.62528083438560811</v>
      </c>
      <c r="D47" s="71">
        <v>0</v>
      </c>
      <c r="E47" s="36">
        <v>0.77</v>
      </c>
      <c r="F47" s="84">
        <v>49389</v>
      </c>
      <c r="G47" s="61">
        <v>0</v>
      </c>
      <c r="H47" s="11" t="s">
        <v>675</v>
      </c>
      <c r="I47" s="119">
        <v>0</v>
      </c>
      <c r="J47" s="6"/>
      <c r="K47" s="6"/>
      <c r="L47" s="6"/>
      <c r="M47" s="6"/>
      <c r="N47" s="6"/>
    </row>
    <row r="48" spans="1:14" s="9" customFormat="1">
      <c r="A48" s="125" t="s">
        <v>38</v>
      </c>
      <c r="B48" s="83">
        <v>6088</v>
      </c>
      <c r="C48" s="72">
        <v>0.60396842560553632</v>
      </c>
      <c r="D48" s="71">
        <v>4008994</v>
      </c>
      <c r="E48" s="36">
        <v>0.72</v>
      </c>
      <c r="F48" s="84">
        <v>156173</v>
      </c>
      <c r="G48" s="61">
        <v>0</v>
      </c>
      <c r="H48" s="11" t="s">
        <v>675</v>
      </c>
      <c r="I48" s="119">
        <v>4.7093318960432597</v>
      </c>
      <c r="J48" s="6"/>
      <c r="K48" s="6"/>
      <c r="L48" s="6"/>
      <c r="M48" s="6"/>
      <c r="N48" s="6"/>
    </row>
    <row r="49" spans="1:14" s="9" customFormat="1">
      <c r="A49" s="125" t="s">
        <v>39</v>
      </c>
      <c r="B49" s="83">
        <v>6400</v>
      </c>
      <c r="C49" s="72">
        <v>0.23249120562839778</v>
      </c>
      <c r="D49" s="71">
        <v>0</v>
      </c>
      <c r="E49" s="36">
        <v>0.78</v>
      </c>
      <c r="F49" s="84">
        <v>3981</v>
      </c>
      <c r="G49" s="61">
        <v>0</v>
      </c>
      <c r="H49" s="11" t="s">
        <v>675</v>
      </c>
      <c r="I49" s="119">
        <v>0</v>
      </c>
      <c r="J49" s="6"/>
      <c r="K49" s="6"/>
      <c r="L49" s="6"/>
      <c r="M49" s="6"/>
      <c r="N49" s="6"/>
    </row>
    <row r="50" spans="1:14" s="9" customFormat="1">
      <c r="A50" s="125" t="s">
        <v>40</v>
      </c>
      <c r="B50" s="83">
        <v>4181</v>
      </c>
      <c r="C50" s="72">
        <v>0.48067680819795855</v>
      </c>
      <c r="D50" s="71">
        <v>0</v>
      </c>
      <c r="E50" s="36">
        <v>0.71</v>
      </c>
      <c r="F50" s="84">
        <v>43725</v>
      </c>
      <c r="G50" s="61">
        <v>0</v>
      </c>
      <c r="H50" s="10" t="s">
        <v>674</v>
      </c>
      <c r="I50" s="119">
        <v>0</v>
      </c>
      <c r="J50" s="6"/>
      <c r="K50" s="6"/>
      <c r="L50" s="6"/>
      <c r="M50" s="6"/>
      <c r="N50" s="6"/>
    </row>
    <row r="51" spans="1:14" s="9" customFormat="1">
      <c r="A51" s="125" t="s">
        <v>41</v>
      </c>
      <c r="B51" s="83">
        <v>8707</v>
      </c>
      <c r="C51" s="72">
        <v>0.52761410166783174</v>
      </c>
      <c r="D51" s="71">
        <v>0</v>
      </c>
      <c r="E51" s="36">
        <v>0.56999999999999995</v>
      </c>
      <c r="F51" s="84">
        <v>41821</v>
      </c>
      <c r="G51" s="61">
        <v>0</v>
      </c>
      <c r="H51" s="10" t="s">
        <v>674</v>
      </c>
      <c r="I51" s="119">
        <v>5.1593335793401112</v>
      </c>
      <c r="J51" s="6"/>
      <c r="K51" s="6"/>
      <c r="L51" s="6"/>
      <c r="M51" s="6"/>
      <c r="N51" s="6"/>
    </row>
    <row r="52" spans="1:14" s="9" customFormat="1">
      <c r="A52" s="125" t="s">
        <v>42</v>
      </c>
      <c r="B52" s="83">
        <v>5276</v>
      </c>
      <c r="C52" s="72">
        <v>0.47618096474583038</v>
      </c>
      <c r="D52" s="71">
        <v>0</v>
      </c>
      <c r="E52" s="36">
        <v>0.57999999999999996</v>
      </c>
      <c r="F52" s="84">
        <v>73228</v>
      </c>
      <c r="G52" s="61">
        <v>0</v>
      </c>
      <c r="H52" s="10" t="s">
        <v>674</v>
      </c>
      <c r="I52" s="119">
        <v>3.4933273568312857</v>
      </c>
      <c r="J52" s="6"/>
      <c r="K52" s="6"/>
      <c r="L52" s="6"/>
      <c r="M52" s="6"/>
      <c r="N52" s="6"/>
    </row>
    <row r="53" spans="1:14" s="9" customFormat="1">
      <c r="A53" s="125" t="s">
        <v>43</v>
      </c>
      <c r="B53" s="83">
        <v>4597</v>
      </c>
      <c r="C53" s="72">
        <v>0.59220304824285186</v>
      </c>
      <c r="D53" s="71">
        <v>13690000</v>
      </c>
      <c r="E53" s="36">
        <v>0.63</v>
      </c>
      <c r="F53" s="84">
        <v>684256</v>
      </c>
      <c r="G53" s="61">
        <v>0</v>
      </c>
      <c r="H53" s="10" t="s">
        <v>674</v>
      </c>
      <c r="I53" s="119">
        <v>5.0166474367933569</v>
      </c>
      <c r="J53" s="6"/>
      <c r="K53" s="6"/>
      <c r="L53" s="6"/>
      <c r="M53" s="6"/>
      <c r="N53" s="6"/>
    </row>
    <row r="54" spans="1:14" s="9" customFormat="1">
      <c r="A54" s="125" t="s">
        <v>44</v>
      </c>
      <c r="B54" s="83">
        <v>7087</v>
      </c>
      <c r="C54" s="72">
        <v>0.6023606811145511</v>
      </c>
      <c r="D54" s="71">
        <v>2178786</v>
      </c>
      <c r="E54" s="36">
        <v>0.77</v>
      </c>
      <c r="F54" s="84">
        <v>45566</v>
      </c>
      <c r="G54" s="61">
        <v>1</v>
      </c>
      <c r="H54" s="10" t="s">
        <v>674</v>
      </c>
      <c r="I54" s="119">
        <v>14.307409647645089</v>
      </c>
      <c r="J54" s="6"/>
      <c r="K54" s="6"/>
      <c r="L54" s="6"/>
      <c r="M54" s="6"/>
      <c r="N54" s="6"/>
    </row>
    <row r="55" spans="1:14" s="9" customFormat="1">
      <c r="A55" s="125" t="s">
        <v>45</v>
      </c>
      <c r="B55" s="83">
        <v>7851</v>
      </c>
      <c r="C55" s="72">
        <v>0.21603115182753616</v>
      </c>
      <c r="D55" s="71">
        <v>0</v>
      </c>
      <c r="E55" s="36">
        <v>0.78</v>
      </c>
      <c r="F55" s="84">
        <v>4963</v>
      </c>
      <c r="G55" s="61">
        <v>0</v>
      </c>
      <c r="H55" s="11" t="s">
        <v>675</v>
      </c>
      <c r="I55" s="119">
        <v>21.233120863922011</v>
      </c>
      <c r="J55" s="6"/>
      <c r="K55" s="6"/>
      <c r="L55" s="6"/>
      <c r="M55" s="6"/>
      <c r="N55" s="6"/>
    </row>
    <row r="56" spans="1:14" s="9" customFormat="1">
      <c r="A56" s="125" t="s">
        <v>46</v>
      </c>
      <c r="B56" s="83">
        <v>4837</v>
      </c>
      <c r="C56" s="72">
        <v>0.60529451483496854</v>
      </c>
      <c r="D56" s="71">
        <v>2230623</v>
      </c>
      <c r="E56" s="36">
        <v>0.71</v>
      </c>
      <c r="F56" s="84">
        <v>51100</v>
      </c>
      <c r="G56" s="61">
        <v>0</v>
      </c>
      <c r="H56" s="10" t="s">
        <v>674</v>
      </c>
      <c r="I56" s="119">
        <v>0</v>
      </c>
      <c r="J56" s="6"/>
      <c r="K56" s="6"/>
      <c r="L56" s="6"/>
      <c r="M56" s="6"/>
      <c r="N56" s="6"/>
    </row>
    <row r="57" spans="1:14" s="9" customFormat="1">
      <c r="A57" s="125" t="s">
        <v>47</v>
      </c>
      <c r="B57" s="83">
        <v>4645</v>
      </c>
      <c r="C57" s="72">
        <v>0.50310762721592683</v>
      </c>
      <c r="D57" s="71">
        <v>0</v>
      </c>
      <c r="E57" s="36">
        <v>0.77</v>
      </c>
      <c r="F57" s="84">
        <v>96989</v>
      </c>
      <c r="G57" s="61">
        <v>0</v>
      </c>
      <c r="H57" s="11" t="s">
        <v>675</v>
      </c>
      <c r="I57" s="119">
        <v>6.6971652522654574</v>
      </c>
      <c r="J57" s="6"/>
      <c r="K57" s="6"/>
      <c r="L57" s="6"/>
      <c r="M57" s="6"/>
      <c r="N57" s="6"/>
    </row>
    <row r="58" spans="1:14" s="9" customFormat="1">
      <c r="A58" s="125" t="s">
        <v>48</v>
      </c>
      <c r="B58" s="83">
        <v>5476</v>
      </c>
      <c r="C58" s="72">
        <v>0.52536044802796211</v>
      </c>
      <c r="D58" s="71">
        <v>0</v>
      </c>
      <c r="E58" s="36">
        <v>0.56000000000000005</v>
      </c>
      <c r="F58" s="84">
        <v>79425</v>
      </c>
      <c r="G58" s="61">
        <v>0</v>
      </c>
      <c r="H58" s="10" t="s">
        <v>674</v>
      </c>
      <c r="I58" s="119">
        <v>1.6146547979554668</v>
      </c>
      <c r="J58" s="6"/>
      <c r="K58" s="6"/>
      <c r="L58" s="6"/>
      <c r="M58" s="6"/>
      <c r="N58" s="6"/>
    </row>
    <row r="59" spans="1:14" s="9" customFormat="1">
      <c r="A59" s="125" t="s">
        <v>49</v>
      </c>
      <c r="B59" s="83">
        <v>7556</v>
      </c>
      <c r="C59" s="72">
        <v>0.45470887845800462</v>
      </c>
      <c r="D59" s="71">
        <v>296812</v>
      </c>
      <c r="E59" s="36">
        <v>0.41</v>
      </c>
      <c r="F59" s="84">
        <v>82975</v>
      </c>
      <c r="G59" s="61">
        <v>0</v>
      </c>
      <c r="H59" s="10" t="s">
        <v>674</v>
      </c>
      <c r="I59" s="119">
        <v>3.101377893482407</v>
      </c>
      <c r="J59" s="6"/>
      <c r="K59" s="6"/>
      <c r="L59" s="6"/>
      <c r="M59" s="6"/>
      <c r="N59" s="6"/>
    </row>
    <row r="60" spans="1:14" s="9" customFormat="1">
      <c r="A60" s="125" t="s">
        <v>50</v>
      </c>
      <c r="B60" s="83">
        <v>7828</v>
      </c>
      <c r="C60" s="72">
        <v>0.52157507739938092</v>
      </c>
      <c r="D60" s="71">
        <v>0</v>
      </c>
      <c r="E60" s="36">
        <v>0.77</v>
      </c>
      <c r="F60" s="84">
        <v>438940</v>
      </c>
      <c r="G60" s="61">
        <v>0</v>
      </c>
      <c r="H60" s="10" t="s">
        <v>674</v>
      </c>
      <c r="I60" s="119">
        <v>4.6007020806283769</v>
      </c>
      <c r="J60" s="6"/>
      <c r="K60" s="6"/>
      <c r="L60" s="6"/>
      <c r="M60" s="6"/>
      <c r="N60" s="6"/>
    </row>
    <row r="61" spans="1:14" s="9" customFormat="1">
      <c r="A61" s="126"/>
      <c r="B61" s="69"/>
      <c r="C61" s="10"/>
      <c r="D61" s="69"/>
      <c r="E61" s="10"/>
      <c r="F61" s="10"/>
      <c r="G61" s="10">
        <v>0</v>
      </c>
      <c r="H61" s="10"/>
      <c r="I61" s="6"/>
      <c r="J61" s="6"/>
      <c r="K61" s="6"/>
      <c r="L61" s="6"/>
      <c r="M61" s="6"/>
      <c r="N61" s="6"/>
    </row>
    <row r="62" spans="1:14" s="9" customFormat="1">
      <c r="A62" s="40"/>
      <c r="B62" s="71"/>
      <c r="C62" s="12"/>
      <c r="D62" s="71"/>
      <c r="E62" s="12"/>
      <c r="F62" s="12"/>
      <c r="G62" s="12">
        <v>0</v>
      </c>
      <c r="H62" s="12"/>
      <c r="I62" s="6"/>
      <c r="J62" s="6"/>
      <c r="K62" s="6"/>
      <c r="L62" s="6"/>
      <c r="M62" s="6"/>
      <c r="N62" s="6"/>
    </row>
    <row r="63" spans="1:14">
      <c r="G63" s="10">
        <v>0</v>
      </c>
    </row>
    <row r="64" spans="1:14">
      <c r="G64" s="10">
        <v>0</v>
      </c>
    </row>
    <row r="65" spans="7:7">
      <c r="G65" s="10">
        <v>0</v>
      </c>
    </row>
    <row r="66" spans="7:7">
      <c r="G66" s="10">
        <v>0</v>
      </c>
    </row>
    <row r="67" spans="7:7">
      <c r="G67" s="10">
        <v>0</v>
      </c>
    </row>
    <row r="68" spans="7:7">
      <c r="G68" s="10">
        <v>0</v>
      </c>
    </row>
    <row r="69" spans="7:7">
      <c r="G69" s="10">
        <v>2</v>
      </c>
    </row>
    <row r="70" spans="7:7">
      <c r="G70" s="10">
        <v>0</v>
      </c>
    </row>
    <row r="71" spans="7:7">
      <c r="G71" s="10">
        <v>0</v>
      </c>
    </row>
    <row r="72" spans="7:7">
      <c r="G72" s="10">
        <v>0</v>
      </c>
    </row>
    <row r="112" spans="1:14" s="7" customFormat="1">
      <c r="A112" s="126"/>
      <c r="B112" s="69"/>
      <c r="C112" s="10"/>
      <c r="D112" s="69"/>
      <c r="E112" s="10"/>
      <c r="F112" s="10"/>
      <c r="G112" s="10"/>
      <c r="H112" s="10"/>
      <c r="I112" s="6"/>
      <c r="J112" s="6"/>
      <c r="K112" s="6"/>
      <c r="L112" s="6"/>
      <c r="M112" s="6"/>
      <c r="N112" s="6"/>
    </row>
  </sheetData>
  <mergeCells count="3">
    <mergeCell ref="B1:C1"/>
    <mergeCell ref="D1:F1"/>
    <mergeCell ref="G1:I1"/>
  </mergeCells>
  <conditionalFormatting sqref="D10:E60">
    <cfRule type="cellIs" dxfId="51" priority="21" operator="greaterThan">
      <formula>1000000</formula>
    </cfRule>
    <cfRule type="cellIs" dxfId="50" priority="22" operator="between">
      <formula>1</formula>
      <formula>1000000</formula>
    </cfRule>
    <cfRule type="cellIs" dxfId="49" priority="23" operator="equal">
      <formula>0</formula>
    </cfRule>
  </conditionalFormatting>
  <conditionalFormatting sqref="C10:C60">
    <cfRule type="cellIs" dxfId="48" priority="18" operator="greaterThan">
      <formula>0.4</formula>
    </cfRule>
    <cfRule type="cellIs" dxfId="47" priority="19" operator="between">
      <formula>0.2</formula>
      <formula>0.4</formula>
    </cfRule>
    <cfRule type="cellIs" dxfId="46" priority="20" operator="lessThan">
      <formula>0.2</formula>
    </cfRule>
  </conditionalFormatting>
  <conditionalFormatting sqref="B10:B60">
    <cfRule type="cellIs" dxfId="45" priority="15" operator="lessThan">
      <formula>5000</formula>
    </cfRule>
    <cfRule type="cellIs" dxfId="44" priority="16" operator="between">
      <formula>5001</formula>
      <formula>7000</formula>
    </cfRule>
    <cfRule type="cellIs" dxfId="43" priority="17" operator="greaterThan">
      <formula>7001</formula>
    </cfRule>
  </conditionalFormatting>
  <conditionalFormatting sqref="F10:F60">
    <cfRule type="cellIs" dxfId="42" priority="12" operator="greaterThan">
      <formula>100000</formula>
    </cfRule>
    <cfRule type="cellIs" dxfId="41" priority="13" operator="between">
      <formula>50000</formula>
      <formula>100000</formula>
    </cfRule>
    <cfRule type="cellIs" dxfId="40" priority="14" operator="lessThan">
      <formula>50000</formula>
    </cfRule>
  </conditionalFormatting>
  <conditionalFormatting sqref="E10:E60">
    <cfRule type="cellIs" dxfId="39" priority="9" operator="greaterThan">
      <formula>0.69</formula>
    </cfRule>
    <cfRule type="cellIs" dxfId="38" priority="10" operator="between">
      <formula>0.5</formula>
      <formula>0.69</formula>
    </cfRule>
    <cfRule type="cellIs" dxfId="37" priority="11" operator="lessThan">
      <formula>0.5</formula>
    </cfRule>
  </conditionalFormatting>
  <conditionalFormatting sqref="H10:H60">
    <cfRule type="cellIs" dxfId="36" priority="7" operator="equal">
      <formula>"Yes"</formula>
    </cfRule>
    <cfRule type="cellIs" dxfId="35" priority="8" operator="equal">
      <formula>"No"</formula>
    </cfRule>
  </conditionalFormatting>
  <conditionalFormatting sqref="G10:G60">
    <cfRule type="cellIs" dxfId="34" priority="4" operator="equal">
      <formula>0</formula>
    </cfRule>
    <cfRule type="cellIs" dxfId="33" priority="5" operator="equal">
      <formula>1</formula>
    </cfRule>
    <cfRule type="cellIs" dxfId="32" priority="6" operator="greaterThan">
      <formula>1</formula>
    </cfRule>
  </conditionalFormatting>
  <conditionalFormatting sqref="I10:I60">
    <cfRule type="cellIs" dxfId="31" priority="1" operator="greaterThan">
      <formula>2</formula>
    </cfRule>
    <cfRule type="cellIs" dxfId="30" priority="2" operator="between">
      <formula>0.01</formula>
      <formula>2</formula>
    </cfRule>
    <cfRule type="cellIs" dxfId="29" priority="3" operator="lessThan">
      <formula>0.01</formula>
    </cfRule>
  </conditionalFormatting>
  <hyperlinks>
    <hyperlink ref="E5" r:id="rId1" xr:uid="{C59D2D87-CDA7-4F04-B414-6AEAF6C6CCD4}"/>
    <hyperlink ref="D5" r:id="rId2" xr:uid="{42C64B48-BB19-485D-A089-EFCA5855103E}"/>
    <hyperlink ref="B5" r:id="rId3" display="Energy Star Portfolio Manager Degree Days Calculator" xr:uid="{46E19EF2-262E-48AB-B792-33EBF24A63EF}"/>
    <hyperlink ref="F5" r:id="rId4" xr:uid="{2A8AEC9D-FFCC-4D82-87FF-285400ACE96D}"/>
    <hyperlink ref="H5" r:id="rId5" xr:uid="{5FFD68A0-81A1-4832-A27B-72E51E140947}"/>
    <hyperlink ref="G5" r:id="rId6" display="EV Hub Public Policies Map" xr:uid="{90716392-42BD-448B-99BE-0F8377C84B49}"/>
    <hyperlink ref="I5" r:id="rId7" xr:uid="{7C948FB8-EAAB-4F55-906F-0E988047CC92}"/>
  </hyperlinks>
  <pageMargins left="0.7" right="0.7" top="0.75" bottom="0.75" header="0.3" footer="0.3"/>
  <pageSetup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D74DF-F83D-4D72-85AE-602987B2D107}">
  <sheetPr>
    <tabColor rgb="FF0070C0"/>
  </sheetPr>
  <dimension ref="A1:V112"/>
  <sheetViews>
    <sheetView zoomScale="96" zoomScaleNormal="96" workbookViewId="0">
      <pane xSplit="1" ySplit="3" topLeftCell="E4" activePane="bottomRight" state="frozen"/>
      <selection pane="topRight" activeCell="C1" sqref="C1"/>
      <selection pane="bottomLeft" activeCell="A4" sqref="A4"/>
      <selection pane="bottomRight" activeCell="E4" sqref="E4"/>
    </sheetView>
  </sheetViews>
  <sheetFormatPr defaultColWidth="13.140625" defaultRowHeight="15"/>
  <cols>
    <col min="1" max="1" width="18.28515625" style="40" customWidth="1"/>
    <col min="2" max="2" width="17.42578125" style="69" customWidth="1"/>
    <col min="3" max="3" width="6.28515625" style="69" customWidth="1"/>
    <col min="4" max="4" width="14.28515625" style="10" customWidth="1"/>
    <col min="5" max="5" width="5.5703125" style="87" customWidth="1"/>
    <col min="6" max="6" width="15" style="69" customWidth="1"/>
    <col min="7" max="7" width="6.28515625" style="69" customWidth="1"/>
    <col min="8" max="8" width="13.28515625" style="10" customWidth="1"/>
    <col min="9" max="9" width="5.7109375" style="89" customWidth="1"/>
    <col min="10" max="10" width="14.7109375" style="10" customWidth="1"/>
    <col min="11" max="11" width="5.7109375" style="10" customWidth="1"/>
    <col min="12" max="12" width="16.85546875" style="10" customWidth="1"/>
    <col min="13" max="13" width="5.85546875" style="10" customWidth="1"/>
    <col min="14" max="14" width="17.5703125" style="10" customWidth="1"/>
    <col min="15" max="15" width="6.5703125" style="89" customWidth="1"/>
    <col min="16" max="16" width="16.7109375" style="6" customWidth="1"/>
    <col min="17" max="17" width="6.5703125" style="89" customWidth="1"/>
    <col min="18" max="16384" width="13.140625" style="6"/>
  </cols>
  <sheetData>
    <row r="1" spans="1:20" s="1" customFormat="1" ht="29.45" customHeight="1">
      <c r="A1" s="123" t="s">
        <v>76</v>
      </c>
      <c r="B1" s="179" t="s">
        <v>78</v>
      </c>
      <c r="C1" s="173"/>
      <c r="D1" s="173"/>
      <c r="E1" s="174"/>
      <c r="F1" s="175" t="s">
        <v>79</v>
      </c>
      <c r="G1" s="176"/>
      <c r="H1" s="176"/>
      <c r="I1" s="176"/>
      <c r="J1" s="176"/>
      <c r="K1" s="176"/>
      <c r="L1" s="177" t="s">
        <v>80</v>
      </c>
      <c r="M1" s="177"/>
      <c r="N1" s="177"/>
      <c r="O1" s="177"/>
      <c r="P1" s="177"/>
      <c r="Q1" s="178"/>
      <c r="R1" s="73" t="s">
        <v>587</v>
      </c>
    </row>
    <row r="2" spans="1:20" s="1" customFormat="1" ht="57" customHeight="1">
      <c r="A2" s="123" t="s">
        <v>82</v>
      </c>
      <c r="B2" s="128" t="s">
        <v>661</v>
      </c>
      <c r="C2" s="128"/>
      <c r="D2" s="129" t="s">
        <v>164</v>
      </c>
      <c r="E2" s="156"/>
      <c r="F2" s="134" t="s">
        <v>181</v>
      </c>
      <c r="G2" s="134"/>
      <c r="H2" s="135" t="s">
        <v>116</v>
      </c>
      <c r="I2" s="153"/>
      <c r="J2" s="135" t="s">
        <v>666</v>
      </c>
      <c r="K2" s="135"/>
      <c r="L2" s="143" t="s">
        <v>671</v>
      </c>
      <c r="M2" s="143"/>
      <c r="N2" s="143" t="s">
        <v>670</v>
      </c>
      <c r="O2" s="149"/>
      <c r="P2" s="143" t="s">
        <v>722</v>
      </c>
      <c r="Q2" s="149"/>
      <c r="R2" s="73"/>
    </row>
    <row r="3" spans="1:20" s="1" customFormat="1" ht="58.9" customHeight="1">
      <c r="A3" s="123" t="s">
        <v>77</v>
      </c>
      <c r="B3" s="128" t="s">
        <v>662</v>
      </c>
      <c r="C3" s="128"/>
      <c r="D3" s="129" t="s">
        <v>161</v>
      </c>
      <c r="E3" s="157"/>
      <c r="F3" s="136" t="s">
        <v>185</v>
      </c>
      <c r="G3" s="136"/>
      <c r="H3" s="135" t="s">
        <v>117</v>
      </c>
      <c r="I3" s="153"/>
      <c r="J3" s="135" t="s">
        <v>698</v>
      </c>
      <c r="K3" s="135"/>
      <c r="L3" s="143" t="s">
        <v>176</v>
      </c>
      <c r="M3" s="143"/>
      <c r="N3" s="143" t="s">
        <v>672</v>
      </c>
      <c r="O3" s="149"/>
      <c r="P3" s="143" t="s">
        <v>716</v>
      </c>
      <c r="Q3" s="149"/>
      <c r="R3" s="73" t="s">
        <v>588</v>
      </c>
    </row>
    <row r="4" spans="1:20" s="20" customFormat="1" ht="32.450000000000003" customHeight="1">
      <c r="A4" s="123" t="s">
        <v>85</v>
      </c>
      <c r="B4" s="130" t="s">
        <v>650</v>
      </c>
      <c r="C4" s="130"/>
      <c r="D4" s="131" t="s">
        <v>115</v>
      </c>
      <c r="E4" s="158"/>
      <c r="F4" s="137" t="s">
        <v>184</v>
      </c>
      <c r="G4" s="137"/>
      <c r="H4" s="138" t="s">
        <v>119</v>
      </c>
      <c r="I4" s="154"/>
      <c r="J4" s="138" t="s">
        <v>665</v>
      </c>
      <c r="K4" s="138"/>
      <c r="L4" s="144" t="s">
        <v>167</v>
      </c>
      <c r="M4" s="144"/>
      <c r="N4" s="145" t="s">
        <v>121</v>
      </c>
      <c r="O4" s="150"/>
      <c r="P4" s="144" t="s">
        <v>717</v>
      </c>
      <c r="Q4" s="150"/>
      <c r="R4" s="74"/>
    </row>
    <row r="5" spans="1:20" s="20" customFormat="1" ht="38.450000000000003" customHeight="1">
      <c r="A5" s="123" t="s">
        <v>81</v>
      </c>
      <c r="B5" s="132" t="s">
        <v>725</v>
      </c>
      <c r="C5" s="132"/>
      <c r="D5" s="133" t="s">
        <v>162</v>
      </c>
      <c r="E5" s="159"/>
      <c r="F5" s="139" t="s">
        <v>182</v>
      </c>
      <c r="G5" s="139"/>
      <c r="H5" s="140" t="s">
        <v>118</v>
      </c>
      <c r="I5" s="155"/>
      <c r="J5" s="140" t="s">
        <v>664</v>
      </c>
      <c r="K5" s="140"/>
      <c r="L5" s="146" t="s">
        <v>701</v>
      </c>
      <c r="M5" s="151"/>
      <c r="N5" s="146" t="s">
        <v>169</v>
      </c>
      <c r="O5" s="152"/>
      <c r="P5" s="146" t="s">
        <v>724</v>
      </c>
      <c r="Q5" s="152"/>
      <c r="R5" s="74"/>
    </row>
    <row r="6" spans="1:20" s="20" customFormat="1" ht="25.15" customHeight="1">
      <c r="A6" s="123" t="s">
        <v>84</v>
      </c>
      <c r="B6" s="130">
        <v>2019</v>
      </c>
      <c r="C6" s="130"/>
      <c r="D6" s="131">
        <v>2020</v>
      </c>
      <c r="E6" s="158"/>
      <c r="F6" s="141">
        <v>2019</v>
      </c>
      <c r="G6" s="141"/>
      <c r="H6" s="138">
        <v>2019</v>
      </c>
      <c r="I6" s="154"/>
      <c r="J6" s="138">
        <v>2018</v>
      </c>
      <c r="K6" s="138"/>
      <c r="L6" s="144">
        <v>2020</v>
      </c>
      <c r="M6" s="144"/>
      <c r="N6" s="145">
        <v>2020</v>
      </c>
      <c r="O6" s="150"/>
      <c r="P6" s="144" t="s">
        <v>718</v>
      </c>
      <c r="Q6" s="150"/>
      <c r="R6" s="74"/>
    </row>
    <row r="7" spans="1:20" s="20" customFormat="1" ht="42.6" customHeight="1">
      <c r="A7" s="123" t="s">
        <v>99</v>
      </c>
      <c r="B7" s="131" t="s">
        <v>663</v>
      </c>
      <c r="C7" s="131"/>
      <c r="D7" s="131" t="s">
        <v>180</v>
      </c>
      <c r="E7" s="158"/>
      <c r="F7" s="142" t="s">
        <v>584</v>
      </c>
      <c r="G7" s="142"/>
      <c r="H7" s="138" t="s">
        <v>120</v>
      </c>
      <c r="I7" s="154"/>
      <c r="J7" s="142" t="s">
        <v>668</v>
      </c>
      <c r="K7" s="142"/>
      <c r="L7" s="144" t="s">
        <v>179</v>
      </c>
      <c r="M7" s="144"/>
      <c r="N7" s="144" t="s">
        <v>673</v>
      </c>
      <c r="O7" s="150"/>
      <c r="P7" s="144" t="s">
        <v>719</v>
      </c>
      <c r="Q7" s="150"/>
      <c r="R7" s="74" t="s">
        <v>589</v>
      </c>
    </row>
    <row r="8" spans="1:20" s="20" customFormat="1" ht="45.6" customHeight="1">
      <c r="A8" s="123" t="s">
        <v>102</v>
      </c>
      <c r="B8" s="130" t="s">
        <v>590</v>
      </c>
      <c r="C8" s="130"/>
      <c r="D8" s="131" t="s">
        <v>163</v>
      </c>
      <c r="E8" s="158"/>
      <c r="F8" s="142" t="s">
        <v>183</v>
      </c>
      <c r="G8" s="142"/>
      <c r="H8" s="138" t="s">
        <v>723</v>
      </c>
      <c r="I8" s="154"/>
      <c r="J8" s="138" t="s">
        <v>667</v>
      </c>
      <c r="K8" s="138"/>
      <c r="L8" s="147"/>
      <c r="M8" s="147"/>
      <c r="N8" s="148"/>
      <c r="O8" s="150"/>
      <c r="P8" s="144"/>
      <c r="Q8" s="150"/>
      <c r="R8" s="74"/>
    </row>
    <row r="9" spans="1:20" s="3" customFormat="1" ht="20.45" customHeight="1">
      <c r="A9" s="124" t="s">
        <v>0</v>
      </c>
      <c r="B9" s="120"/>
      <c r="C9" s="120"/>
      <c r="D9" s="121"/>
      <c r="E9" s="127"/>
      <c r="F9" s="121"/>
      <c r="G9" s="121"/>
      <c r="H9" s="121"/>
      <c r="I9" s="127"/>
      <c r="J9" s="121"/>
      <c r="K9" s="121"/>
      <c r="L9" s="121"/>
      <c r="M9" s="121"/>
      <c r="N9" s="122"/>
      <c r="O9" s="127"/>
      <c r="P9" s="121"/>
      <c r="Q9" s="127"/>
      <c r="R9" s="121"/>
    </row>
    <row r="10" spans="1:20">
      <c r="A10" s="125" t="s">
        <v>1</v>
      </c>
      <c r="B10" s="83">
        <v>4751</v>
      </c>
      <c r="C10" s="83">
        <v>2</v>
      </c>
      <c r="D10" s="72">
        <v>0.38961666036864417</v>
      </c>
      <c r="E10" s="83">
        <v>1</v>
      </c>
      <c r="F10" s="69">
        <v>0</v>
      </c>
      <c r="H10" s="36">
        <v>0.6</v>
      </c>
      <c r="I10" s="84">
        <v>1</v>
      </c>
      <c r="J10" s="84">
        <v>92197</v>
      </c>
      <c r="K10" s="84">
        <v>1</v>
      </c>
      <c r="L10" s="61">
        <v>0</v>
      </c>
      <c r="N10" s="10" t="s">
        <v>674</v>
      </c>
      <c r="O10" s="91"/>
      <c r="P10" s="119">
        <v>1.6477624237751283</v>
      </c>
      <c r="Q10" s="91">
        <v>1</v>
      </c>
      <c r="R10" s="92">
        <f>$C10+$E10+$G10+$I10+$K10+$M10+$O10+$Q10</f>
        <v>6</v>
      </c>
      <c r="T10" s="85"/>
    </row>
    <row r="11" spans="1:20" ht="16.899999999999999" customHeight="1">
      <c r="A11" s="125" t="s">
        <v>2</v>
      </c>
      <c r="B11" s="83">
        <v>8847</v>
      </c>
      <c r="C11" s="83"/>
      <c r="D11" s="72">
        <v>0.20792403942340806</v>
      </c>
      <c r="E11" s="83">
        <v>1</v>
      </c>
      <c r="F11" s="69">
        <v>0</v>
      </c>
      <c r="H11" s="36">
        <v>0.8</v>
      </c>
      <c r="I11" s="84">
        <v>2</v>
      </c>
      <c r="J11" s="84">
        <v>103113</v>
      </c>
      <c r="K11" s="84">
        <v>2</v>
      </c>
      <c r="L11" s="61">
        <v>0</v>
      </c>
      <c r="N11" s="10" t="s">
        <v>674</v>
      </c>
      <c r="O11" s="91"/>
      <c r="P11" s="119">
        <v>0</v>
      </c>
      <c r="Q11" s="91"/>
      <c r="R11" s="92">
        <f t="shared" ref="R11:R60" si="0">$C11+$E11+$G11+$I11+$K11+$M11+$O11+$Q11</f>
        <v>5</v>
      </c>
      <c r="T11" s="86"/>
    </row>
    <row r="12" spans="1:20">
      <c r="A12" s="125" t="s">
        <v>3</v>
      </c>
      <c r="B12" s="83">
        <v>5793</v>
      </c>
      <c r="C12" s="83">
        <v>1</v>
      </c>
      <c r="D12" s="72">
        <v>0.58551304547467165</v>
      </c>
      <c r="E12" s="83">
        <v>2</v>
      </c>
      <c r="F12" s="71">
        <v>4032394</v>
      </c>
      <c r="G12" s="71">
        <v>2</v>
      </c>
      <c r="H12" s="36">
        <v>0.62</v>
      </c>
      <c r="I12" s="84">
        <v>1</v>
      </c>
      <c r="J12" s="84">
        <v>41384</v>
      </c>
      <c r="K12" s="84"/>
      <c r="L12" s="61">
        <v>0</v>
      </c>
      <c r="N12" s="10" t="s">
        <v>674</v>
      </c>
      <c r="O12" s="91"/>
      <c r="P12" s="119">
        <v>4.2023378436048233</v>
      </c>
      <c r="Q12" s="91">
        <v>2</v>
      </c>
      <c r="R12" s="92">
        <f t="shared" si="0"/>
        <v>8</v>
      </c>
    </row>
    <row r="13" spans="1:20">
      <c r="A13" s="125" t="s">
        <v>4</v>
      </c>
      <c r="B13" s="83">
        <v>5288</v>
      </c>
      <c r="C13" s="83">
        <v>1</v>
      </c>
      <c r="D13" s="72">
        <v>0.53657051685770674</v>
      </c>
      <c r="E13" s="83">
        <v>2</v>
      </c>
      <c r="F13" s="69">
        <v>0</v>
      </c>
      <c r="H13" s="36">
        <v>0.68</v>
      </c>
      <c r="I13" s="84">
        <v>1</v>
      </c>
      <c r="J13" s="84">
        <v>57810</v>
      </c>
      <c r="K13" s="84">
        <v>1</v>
      </c>
      <c r="L13" s="61">
        <v>0</v>
      </c>
      <c r="N13" s="10" t="s">
        <v>674</v>
      </c>
      <c r="O13" s="91"/>
      <c r="P13" s="119">
        <v>1.5250786784259209</v>
      </c>
      <c r="Q13" s="91">
        <v>1</v>
      </c>
      <c r="R13" s="92">
        <f t="shared" si="0"/>
        <v>6</v>
      </c>
    </row>
    <row r="14" spans="1:20">
      <c r="A14" s="125" t="s">
        <v>5</v>
      </c>
      <c r="B14" s="83">
        <v>2267</v>
      </c>
      <c r="C14" s="83">
        <v>2</v>
      </c>
      <c r="D14" s="72">
        <v>0.38462421489365189</v>
      </c>
      <c r="E14" s="83">
        <v>1</v>
      </c>
      <c r="F14" s="70">
        <v>34676363</v>
      </c>
      <c r="G14" s="70">
        <v>2</v>
      </c>
      <c r="H14" s="36">
        <v>0.8</v>
      </c>
      <c r="I14" s="84">
        <v>2</v>
      </c>
      <c r="J14" s="84">
        <v>349008</v>
      </c>
      <c r="K14" s="84">
        <v>2</v>
      </c>
      <c r="L14" s="61">
        <v>3</v>
      </c>
      <c r="M14" s="11">
        <v>2</v>
      </c>
      <c r="N14" s="11" t="s">
        <v>675</v>
      </c>
      <c r="O14" s="91">
        <v>2</v>
      </c>
      <c r="P14" s="119">
        <v>50.832846204707401</v>
      </c>
      <c r="Q14" s="91">
        <v>2</v>
      </c>
      <c r="R14" s="92">
        <f t="shared" si="0"/>
        <v>15</v>
      </c>
    </row>
    <row r="15" spans="1:20">
      <c r="A15" s="125" t="s">
        <v>6</v>
      </c>
      <c r="B15" s="83">
        <v>7285</v>
      </c>
      <c r="C15" s="83"/>
      <c r="D15" s="72">
        <v>0.50899767801857587</v>
      </c>
      <c r="E15" s="83">
        <v>2</v>
      </c>
      <c r="F15" s="70">
        <v>3329773</v>
      </c>
      <c r="G15" s="70">
        <v>2</v>
      </c>
      <c r="H15" s="36">
        <v>0.52</v>
      </c>
      <c r="I15" s="84">
        <v>1</v>
      </c>
      <c r="J15" s="84">
        <v>85969</v>
      </c>
      <c r="K15" s="84">
        <v>1</v>
      </c>
      <c r="L15" s="61">
        <v>1</v>
      </c>
      <c r="M15" s="11">
        <v>1</v>
      </c>
      <c r="N15" s="11" t="s">
        <v>675</v>
      </c>
      <c r="O15" s="91">
        <v>2</v>
      </c>
      <c r="P15" s="119">
        <v>1.2708097427503509</v>
      </c>
      <c r="Q15" s="91">
        <v>1</v>
      </c>
      <c r="R15" s="92">
        <f t="shared" si="0"/>
        <v>10</v>
      </c>
    </row>
    <row r="16" spans="1:20">
      <c r="A16" s="125" t="s">
        <v>7</v>
      </c>
      <c r="B16" s="83">
        <v>6139</v>
      </c>
      <c r="C16" s="83">
        <v>1</v>
      </c>
      <c r="D16" s="72">
        <v>0.10927594574766263</v>
      </c>
      <c r="E16" s="83"/>
      <c r="F16" s="70">
        <v>3574097</v>
      </c>
      <c r="G16" s="70">
        <v>2</v>
      </c>
      <c r="H16" s="36">
        <v>0.78</v>
      </c>
      <c r="I16" s="84">
        <v>2</v>
      </c>
      <c r="J16" s="84">
        <v>25673</v>
      </c>
      <c r="K16" s="84"/>
      <c r="L16" s="61">
        <v>0</v>
      </c>
      <c r="M16" s="11"/>
      <c r="N16" s="11" t="s">
        <v>675</v>
      </c>
      <c r="O16" s="91">
        <v>2</v>
      </c>
      <c r="P16" s="119">
        <v>0</v>
      </c>
      <c r="Q16" s="91"/>
      <c r="R16" s="92">
        <f t="shared" si="0"/>
        <v>7</v>
      </c>
    </row>
    <row r="17" spans="1:22">
      <c r="A17" s="125" t="s">
        <v>8</v>
      </c>
      <c r="B17" s="83">
        <v>5808</v>
      </c>
      <c r="C17" s="83">
        <v>1</v>
      </c>
      <c r="D17" s="72">
        <v>0.56792459630911185</v>
      </c>
      <c r="E17" s="83">
        <v>2</v>
      </c>
      <c r="F17" s="71">
        <v>538479</v>
      </c>
      <c r="G17" s="71">
        <v>1</v>
      </c>
      <c r="H17" s="36">
        <v>0.72</v>
      </c>
      <c r="I17" s="84">
        <v>2</v>
      </c>
      <c r="J17" s="84">
        <v>5491</v>
      </c>
      <c r="K17" s="84"/>
      <c r="L17" s="61">
        <v>0</v>
      </c>
      <c r="N17" s="10" t="s">
        <v>674</v>
      </c>
      <c r="O17" s="91"/>
      <c r="P17" s="119">
        <v>2.3007199830558416</v>
      </c>
      <c r="Q17" s="91">
        <v>2</v>
      </c>
      <c r="R17" s="92">
        <f t="shared" si="0"/>
        <v>8</v>
      </c>
    </row>
    <row r="18" spans="1:22" ht="18" customHeight="1">
      <c r="A18" s="125" t="s">
        <v>75</v>
      </c>
      <c r="B18" s="83">
        <v>5567</v>
      </c>
      <c r="C18" s="83">
        <v>1</v>
      </c>
      <c r="D18" s="72">
        <v>0.45393598615916958</v>
      </c>
      <c r="E18" s="83">
        <v>2</v>
      </c>
      <c r="F18" s="71">
        <v>601723</v>
      </c>
      <c r="G18" s="71">
        <v>1</v>
      </c>
      <c r="H18" s="36">
        <v>0.72</v>
      </c>
      <c r="I18" s="84">
        <v>2</v>
      </c>
      <c r="J18" s="84">
        <v>1374</v>
      </c>
      <c r="K18" s="84"/>
      <c r="L18" s="61">
        <v>0</v>
      </c>
      <c r="N18" s="10" t="s">
        <v>674</v>
      </c>
      <c r="O18" s="91"/>
      <c r="P18" s="119">
        <v>18.965121803242496</v>
      </c>
      <c r="Q18" s="91">
        <v>2</v>
      </c>
      <c r="R18" s="92">
        <f t="shared" si="0"/>
        <v>8</v>
      </c>
    </row>
    <row r="19" spans="1:22">
      <c r="A19" s="125" t="s">
        <v>9</v>
      </c>
      <c r="B19" s="83">
        <v>3953</v>
      </c>
      <c r="C19" s="83">
        <v>2</v>
      </c>
      <c r="D19" s="72">
        <v>0.5387655399769633</v>
      </c>
      <c r="E19" s="83">
        <v>2</v>
      </c>
      <c r="F19" s="70">
        <v>0</v>
      </c>
      <c r="G19" s="70"/>
      <c r="H19" s="36">
        <v>0.62</v>
      </c>
      <c r="I19" s="84">
        <v>1</v>
      </c>
      <c r="J19" s="84">
        <v>117468</v>
      </c>
      <c r="K19" s="84">
        <v>2</v>
      </c>
      <c r="L19" s="61">
        <v>0</v>
      </c>
      <c r="N19" s="10" t="s">
        <v>674</v>
      </c>
      <c r="O19" s="91"/>
      <c r="P19" s="119">
        <v>0</v>
      </c>
      <c r="Q19" s="91"/>
      <c r="R19" s="92">
        <f t="shared" si="0"/>
        <v>7</v>
      </c>
    </row>
    <row r="20" spans="1:22">
      <c r="A20" s="125" t="s">
        <v>10</v>
      </c>
      <c r="B20" s="83">
        <v>4679</v>
      </c>
      <c r="C20" s="83">
        <v>2</v>
      </c>
      <c r="D20" s="72">
        <v>0.50500456766096047</v>
      </c>
      <c r="E20" s="83">
        <v>2</v>
      </c>
      <c r="F20" s="70">
        <v>3669376</v>
      </c>
      <c r="G20" s="70">
        <v>2</v>
      </c>
      <c r="H20" s="36">
        <v>0.6</v>
      </c>
      <c r="I20" s="84">
        <v>1</v>
      </c>
      <c r="J20" s="84">
        <v>94699</v>
      </c>
      <c r="K20" s="84">
        <v>1</v>
      </c>
      <c r="L20" s="61">
        <v>0</v>
      </c>
      <c r="N20" s="10" t="s">
        <v>674</v>
      </c>
      <c r="O20" s="91"/>
      <c r="P20" s="119">
        <v>0</v>
      </c>
      <c r="Q20" s="91"/>
      <c r="R20" s="92">
        <f t="shared" si="0"/>
        <v>8</v>
      </c>
    </row>
    <row r="21" spans="1:22" ht="15" customHeight="1">
      <c r="A21" s="125" t="s">
        <v>11</v>
      </c>
      <c r="B21" s="83">
        <v>4451</v>
      </c>
      <c r="C21" s="83">
        <v>2</v>
      </c>
      <c r="D21" s="72">
        <v>-0.32709621345053208</v>
      </c>
      <c r="E21" s="83"/>
      <c r="F21" s="69">
        <v>0</v>
      </c>
      <c r="H21" s="36">
        <v>0.55000000000000004</v>
      </c>
      <c r="I21" s="84">
        <v>1</v>
      </c>
      <c r="J21" s="84">
        <v>6848</v>
      </c>
      <c r="K21" s="84"/>
      <c r="L21" s="61">
        <v>0</v>
      </c>
      <c r="M21" s="11"/>
      <c r="N21" s="11" t="s">
        <v>675</v>
      </c>
      <c r="O21" s="91">
        <v>2</v>
      </c>
      <c r="P21" s="119">
        <v>0</v>
      </c>
      <c r="Q21" s="91"/>
      <c r="R21" s="92">
        <f t="shared" si="0"/>
        <v>5</v>
      </c>
    </row>
    <row r="22" spans="1:22">
      <c r="A22" s="125" t="s">
        <v>12</v>
      </c>
      <c r="B22" s="83">
        <v>6555</v>
      </c>
      <c r="C22" s="83">
        <v>1</v>
      </c>
      <c r="D22" s="72">
        <v>0.62945046439628483</v>
      </c>
      <c r="E22" s="83">
        <v>2</v>
      </c>
      <c r="F22" s="69">
        <v>0</v>
      </c>
      <c r="H22" s="36">
        <v>0.77</v>
      </c>
      <c r="I22" s="84">
        <v>2</v>
      </c>
      <c r="J22" s="84">
        <v>47339</v>
      </c>
      <c r="K22" s="84"/>
      <c r="L22" s="61">
        <v>0</v>
      </c>
      <c r="N22" s="10" t="s">
        <v>674</v>
      </c>
      <c r="O22" s="91"/>
      <c r="P22" s="119">
        <v>3.3440123003592395</v>
      </c>
      <c r="Q22" s="91">
        <v>2</v>
      </c>
      <c r="R22" s="92">
        <f t="shared" si="0"/>
        <v>7</v>
      </c>
    </row>
    <row r="23" spans="1:22">
      <c r="A23" s="125" t="s">
        <v>13</v>
      </c>
      <c r="B23" s="83">
        <v>7382</v>
      </c>
      <c r="C23" s="83"/>
      <c r="D23" s="72">
        <v>0.53859982023369624</v>
      </c>
      <c r="E23" s="83">
        <v>2</v>
      </c>
      <c r="F23" s="71">
        <v>8615813</v>
      </c>
      <c r="G23" s="71">
        <v>2</v>
      </c>
      <c r="H23" s="36">
        <v>0.44</v>
      </c>
      <c r="I23" s="84"/>
      <c r="J23" s="84">
        <v>216505</v>
      </c>
      <c r="K23" s="84">
        <v>2</v>
      </c>
      <c r="L23" s="61">
        <v>0</v>
      </c>
      <c r="N23" s="10" t="s">
        <v>674</v>
      </c>
      <c r="O23" s="91"/>
      <c r="P23" s="119">
        <v>1.8878704396472532</v>
      </c>
      <c r="Q23" s="91">
        <v>1</v>
      </c>
      <c r="R23" s="92">
        <f t="shared" si="0"/>
        <v>7</v>
      </c>
    </row>
    <row r="24" spans="1:22" s="9" customFormat="1">
      <c r="A24" s="125" t="s">
        <v>14</v>
      </c>
      <c r="B24" s="83">
        <v>6644</v>
      </c>
      <c r="C24" s="83">
        <v>1</v>
      </c>
      <c r="D24" s="72">
        <v>0.44771796664336361</v>
      </c>
      <c r="E24" s="83">
        <v>2</v>
      </c>
      <c r="F24" s="71">
        <v>605972</v>
      </c>
      <c r="G24" s="71">
        <v>1</v>
      </c>
      <c r="H24" s="36">
        <v>0.56000000000000005</v>
      </c>
      <c r="I24" s="84">
        <v>1</v>
      </c>
      <c r="J24" s="84">
        <v>100440</v>
      </c>
      <c r="K24" s="84">
        <v>2</v>
      </c>
      <c r="L24" s="61">
        <v>0</v>
      </c>
      <c r="M24" s="10"/>
      <c r="N24" s="10" t="s">
        <v>674</v>
      </c>
      <c r="O24" s="91"/>
      <c r="P24" s="119">
        <v>1.740042183364364</v>
      </c>
      <c r="Q24" s="91">
        <v>1</v>
      </c>
      <c r="R24" s="92">
        <f t="shared" si="0"/>
        <v>8</v>
      </c>
      <c r="S24" s="6"/>
      <c r="T24" s="6"/>
      <c r="U24" s="6"/>
      <c r="V24" s="6"/>
    </row>
    <row r="25" spans="1:22" s="9" customFormat="1">
      <c r="A25" s="125" t="s">
        <v>15</v>
      </c>
      <c r="B25" s="83">
        <v>7805</v>
      </c>
      <c r="C25" s="83"/>
      <c r="D25" s="72">
        <v>0.46669329871167492</v>
      </c>
      <c r="E25" s="83">
        <v>2</v>
      </c>
      <c r="F25" s="71">
        <v>0</v>
      </c>
      <c r="G25" s="71"/>
      <c r="H25" s="36">
        <v>0.56999999999999995</v>
      </c>
      <c r="I25" s="84">
        <v>1</v>
      </c>
      <c r="J25" s="84">
        <v>129311</v>
      </c>
      <c r="K25" s="84">
        <v>2</v>
      </c>
      <c r="L25" s="61">
        <v>0</v>
      </c>
      <c r="M25" s="10"/>
      <c r="N25" s="10" t="s">
        <v>674</v>
      </c>
      <c r="O25" s="91"/>
      <c r="P25" s="119">
        <v>1.4161493970759815</v>
      </c>
      <c r="Q25" s="91">
        <v>1</v>
      </c>
      <c r="R25" s="92">
        <f t="shared" si="0"/>
        <v>6</v>
      </c>
      <c r="S25" s="6"/>
      <c r="T25" s="6"/>
      <c r="U25" s="6"/>
      <c r="V25" s="6"/>
    </row>
    <row r="26" spans="1:22" s="9" customFormat="1">
      <c r="A26" s="125" t="s">
        <v>16</v>
      </c>
      <c r="B26" s="83">
        <v>6547</v>
      </c>
      <c r="C26" s="83">
        <v>1</v>
      </c>
      <c r="D26" s="72">
        <v>0.47817836812144221</v>
      </c>
      <c r="E26" s="83">
        <v>2</v>
      </c>
      <c r="F26" s="71">
        <v>0</v>
      </c>
      <c r="G26" s="71"/>
      <c r="H26" s="36">
        <v>0.51</v>
      </c>
      <c r="I26" s="84">
        <v>1</v>
      </c>
      <c r="J26" s="84">
        <v>105197</v>
      </c>
      <c r="K26" s="84">
        <v>2</v>
      </c>
      <c r="L26" s="61">
        <v>0</v>
      </c>
      <c r="M26" s="10"/>
      <c r="N26" s="10" t="s">
        <v>674</v>
      </c>
      <c r="O26" s="91"/>
      <c r="P26" s="119">
        <v>2.0737463081885039</v>
      </c>
      <c r="Q26" s="91">
        <v>2</v>
      </c>
      <c r="R26" s="92">
        <f t="shared" si="0"/>
        <v>8</v>
      </c>
      <c r="S26" s="6"/>
      <c r="T26" s="6"/>
      <c r="U26" s="6"/>
      <c r="V26" s="6"/>
    </row>
    <row r="27" spans="1:22" s="9" customFormat="1">
      <c r="A27" s="125" t="s">
        <v>17</v>
      </c>
      <c r="B27" s="83">
        <v>5888</v>
      </c>
      <c r="C27" s="83">
        <v>1</v>
      </c>
      <c r="D27" s="72">
        <v>0.47618096474583038</v>
      </c>
      <c r="E27" s="83">
        <v>2</v>
      </c>
      <c r="F27" s="71">
        <v>1223699</v>
      </c>
      <c r="G27" s="71">
        <v>2</v>
      </c>
      <c r="H27" s="36">
        <v>0.57999999999999996</v>
      </c>
      <c r="I27" s="84">
        <v>1</v>
      </c>
      <c r="J27" s="84">
        <v>103379</v>
      </c>
      <c r="K27" s="84">
        <v>2</v>
      </c>
      <c r="L27" s="61">
        <v>0</v>
      </c>
      <c r="M27" s="10"/>
      <c r="N27" s="10" t="s">
        <v>674</v>
      </c>
      <c r="O27" s="91"/>
      <c r="P27" s="119">
        <v>0</v>
      </c>
      <c r="Q27" s="91"/>
      <c r="R27" s="92">
        <f t="shared" si="0"/>
        <v>8</v>
      </c>
      <c r="S27" s="6"/>
      <c r="T27" s="6"/>
      <c r="U27" s="6"/>
      <c r="V27" s="6"/>
    </row>
    <row r="28" spans="1:22" s="9" customFormat="1">
      <c r="A28" s="125" t="s">
        <v>18</v>
      </c>
      <c r="B28" s="83">
        <v>4196</v>
      </c>
      <c r="C28" s="83">
        <v>2</v>
      </c>
      <c r="D28" s="72">
        <v>0.55074106730486627</v>
      </c>
      <c r="E28" s="83">
        <v>2</v>
      </c>
      <c r="F28" s="71">
        <v>0</v>
      </c>
      <c r="G28" s="71"/>
      <c r="H28" s="36">
        <v>0.68</v>
      </c>
      <c r="I28" s="84">
        <v>1</v>
      </c>
      <c r="J28" s="84">
        <v>233898</v>
      </c>
      <c r="K28" s="84">
        <v>2</v>
      </c>
      <c r="L28" s="61">
        <v>0</v>
      </c>
      <c r="M28" s="10"/>
      <c r="N28" s="10" t="s">
        <v>674</v>
      </c>
      <c r="O28" s="91"/>
      <c r="P28" s="119">
        <v>3.4084202865080031</v>
      </c>
      <c r="Q28" s="91">
        <v>2</v>
      </c>
      <c r="R28" s="92">
        <f t="shared" si="0"/>
        <v>9</v>
      </c>
      <c r="S28" s="6"/>
      <c r="T28" s="6"/>
      <c r="U28" s="6"/>
      <c r="V28" s="6"/>
    </row>
    <row r="29" spans="1:22" s="9" customFormat="1">
      <c r="A29" s="125" t="s">
        <v>19</v>
      </c>
      <c r="B29" s="83">
        <v>7344</v>
      </c>
      <c r="C29" s="83"/>
      <c r="D29" s="72">
        <v>0.40555691416317075</v>
      </c>
      <c r="E29" s="83">
        <v>2</v>
      </c>
      <c r="F29" s="71">
        <v>0</v>
      </c>
      <c r="G29" s="71"/>
      <c r="H29" s="36">
        <v>0.78</v>
      </c>
      <c r="I29" s="84">
        <v>2</v>
      </c>
      <c r="J29" s="84">
        <v>14464</v>
      </c>
      <c r="K29" s="84"/>
      <c r="L29" s="61">
        <v>0</v>
      </c>
      <c r="M29" s="11"/>
      <c r="N29" s="11" t="s">
        <v>675</v>
      </c>
      <c r="O29" s="91">
        <v>2</v>
      </c>
      <c r="P29" s="119">
        <v>4.1330639594655949</v>
      </c>
      <c r="Q29" s="91">
        <v>2</v>
      </c>
      <c r="R29" s="92">
        <f t="shared" si="0"/>
        <v>8</v>
      </c>
      <c r="S29" s="6"/>
      <c r="T29" s="6"/>
      <c r="U29" s="6"/>
      <c r="V29" s="6"/>
    </row>
    <row r="30" spans="1:22" s="9" customFormat="1">
      <c r="A30" s="125" t="s">
        <v>20</v>
      </c>
      <c r="B30" s="83">
        <v>5866</v>
      </c>
      <c r="C30" s="83">
        <v>1</v>
      </c>
      <c r="D30" s="72">
        <v>0.54945213379469438</v>
      </c>
      <c r="E30" s="83">
        <v>2</v>
      </c>
      <c r="F30" s="71">
        <v>5067669</v>
      </c>
      <c r="G30" s="71">
        <v>2</v>
      </c>
      <c r="H30" s="36">
        <v>0.72</v>
      </c>
      <c r="I30" s="84">
        <v>2</v>
      </c>
      <c r="J30" s="84">
        <v>24078</v>
      </c>
      <c r="K30" s="84"/>
      <c r="L30" s="61">
        <v>1</v>
      </c>
      <c r="M30" s="11">
        <v>1</v>
      </c>
      <c r="N30" s="11" t="s">
        <v>675</v>
      </c>
      <c r="O30" s="91">
        <v>2</v>
      </c>
      <c r="P30" s="119">
        <v>4.3319717884138731</v>
      </c>
      <c r="Q30" s="91">
        <v>2</v>
      </c>
      <c r="R30" s="92">
        <f t="shared" si="0"/>
        <v>12</v>
      </c>
      <c r="S30" s="6"/>
      <c r="T30" s="6"/>
      <c r="U30" s="6"/>
      <c r="V30" s="6"/>
    </row>
    <row r="31" spans="1:22" s="9" customFormat="1">
      <c r="A31" s="125" t="s">
        <v>21</v>
      </c>
      <c r="B31" s="83">
        <v>6201</v>
      </c>
      <c r="C31" s="83">
        <v>1</v>
      </c>
      <c r="D31" s="72">
        <v>0.26164901521849543</v>
      </c>
      <c r="E31" s="83">
        <v>1</v>
      </c>
      <c r="F31" s="71">
        <v>0</v>
      </c>
      <c r="G31" s="71"/>
      <c r="H31" s="36">
        <v>0.78</v>
      </c>
      <c r="I31" s="84">
        <v>2</v>
      </c>
      <c r="J31" s="84">
        <v>22586</v>
      </c>
      <c r="K31" s="84"/>
      <c r="L31" s="61">
        <v>0</v>
      </c>
      <c r="M31" s="11"/>
      <c r="N31" s="11" t="s">
        <v>675</v>
      </c>
      <c r="O31" s="91">
        <v>2</v>
      </c>
      <c r="P31" s="119">
        <v>0.61925811003994014</v>
      </c>
      <c r="Q31" s="91">
        <v>1</v>
      </c>
      <c r="R31" s="92">
        <f t="shared" si="0"/>
        <v>7</v>
      </c>
      <c r="S31" s="6"/>
      <c r="T31" s="6"/>
      <c r="U31" s="6"/>
      <c r="V31" s="6"/>
    </row>
    <row r="32" spans="1:22" s="9" customFormat="1">
      <c r="A32" s="125" t="s">
        <v>22</v>
      </c>
      <c r="B32" s="83">
        <v>7080</v>
      </c>
      <c r="C32" s="83"/>
      <c r="D32" s="72">
        <v>0.41526016178967345</v>
      </c>
      <c r="E32" s="83">
        <v>2</v>
      </c>
      <c r="F32" s="71">
        <v>5055023</v>
      </c>
      <c r="G32" s="71">
        <v>2</v>
      </c>
      <c r="H32" s="36">
        <v>0.54</v>
      </c>
      <c r="I32" s="84">
        <v>1</v>
      </c>
      <c r="J32" s="84">
        <v>120699</v>
      </c>
      <c r="K32" s="84">
        <v>2</v>
      </c>
      <c r="L32" s="61">
        <v>0</v>
      </c>
      <c r="M32" s="10"/>
      <c r="N32" s="10" t="s">
        <v>674</v>
      </c>
      <c r="O32" s="91"/>
      <c r="P32" s="119">
        <v>1.9077637958264835</v>
      </c>
      <c r="Q32" s="91">
        <v>1</v>
      </c>
      <c r="R32" s="92">
        <f t="shared" si="0"/>
        <v>8</v>
      </c>
      <c r="S32" s="6"/>
      <c r="T32" s="6"/>
      <c r="U32" s="6"/>
      <c r="V32" s="6"/>
    </row>
    <row r="33" spans="1:22" s="9" customFormat="1">
      <c r="A33" s="125" t="s">
        <v>23</v>
      </c>
      <c r="B33" s="83">
        <v>8735</v>
      </c>
      <c r="C33" s="83"/>
      <c r="D33" s="72">
        <v>0.48117447318485967</v>
      </c>
      <c r="E33" s="83">
        <v>2</v>
      </c>
      <c r="F33" s="71">
        <v>0</v>
      </c>
      <c r="G33" s="71"/>
      <c r="H33" s="36">
        <v>0.56999999999999995</v>
      </c>
      <c r="I33" s="84">
        <v>1</v>
      </c>
      <c r="J33" s="84">
        <v>172617</v>
      </c>
      <c r="K33" s="84">
        <v>2</v>
      </c>
      <c r="L33" s="61">
        <v>0</v>
      </c>
      <c r="M33" s="10"/>
      <c r="N33" s="10" t="s">
        <v>674</v>
      </c>
      <c r="O33" s="91"/>
      <c r="P33" s="119">
        <v>0</v>
      </c>
      <c r="Q33" s="91"/>
      <c r="R33" s="92">
        <f t="shared" si="0"/>
        <v>5</v>
      </c>
      <c r="S33" s="6"/>
      <c r="T33" s="6"/>
      <c r="U33" s="6"/>
      <c r="V33" s="6"/>
    </row>
    <row r="34" spans="1:22" s="9" customFormat="1">
      <c r="A34" s="125" t="s">
        <v>24</v>
      </c>
      <c r="B34" s="83">
        <v>4605</v>
      </c>
      <c r="C34" s="83">
        <v>2</v>
      </c>
      <c r="D34" s="72">
        <v>0.44262501574505619</v>
      </c>
      <c r="E34" s="83">
        <v>2</v>
      </c>
      <c r="F34" s="71">
        <v>0</v>
      </c>
      <c r="G34" s="71"/>
      <c r="H34" s="36">
        <v>0.68</v>
      </c>
      <c r="I34" s="84">
        <v>1</v>
      </c>
      <c r="J34" s="84">
        <v>72056</v>
      </c>
      <c r="K34" s="84">
        <v>1</v>
      </c>
      <c r="L34" s="61">
        <v>0</v>
      </c>
      <c r="M34" s="10"/>
      <c r="N34" s="10" t="s">
        <v>674</v>
      </c>
      <c r="O34" s="91"/>
      <c r="P34" s="119">
        <v>1.4732464630501516</v>
      </c>
      <c r="Q34" s="91">
        <v>1</v>
      </c>
      <c r="R34" s="92">
        <f t="shared" si="0"/>
        <v>7</v>
      </c>
      <c r="S34" s="6"/>
      <c r="T34" s="6"/>
      <c r="U34" s="6"/>
      <c r="V34" s="6"/>
    </row>
    <row r="35" spans="1:22" s="9" customFormat="1">
      <c r="A35" s="125" t="s">
        <v>25</v>
      </c>
      <c r="B35" s="83">
        <v>6729</v>
      </c>
      <c r="C35" s="83">
        <v>1</v>
      </c>
      <c r="D35" s="72">
        <v>0.59153100968740635</v>
      </c>
      <c r="E35" s="83">
        <v>2</v>
      </c>
      <c r="F35" s="71">
        <v>1696841</v>
      </c>
      <c r="G35" s="71">
        <v>2</v>
      </c>
      <c r="H35" s="36">
        <v>0.44</v>
      </c>
      <c r="I35" s="84"/>
      <c r="J35" s="84">
        <v>73744</v>
      </c>
      <c r="K35" s="84">
        <v>1</v>
      </c>
      <c r="L35" s="61">
        <v>0</v>
      </c>
      <c r="M35" s="10"/>
      <c r="N35" s="10" t="s">
        <v>674</v>
      </c>
      <c r="O35" s="91"/>
      <c r="P35" s="119">
        <v>3.7755473805894111</v>
      </c>
      <c r="Q35" s="91">
        <v>2</v>
      </c>
      <c r="R35" s="92">
        <f t="shared" si="0"/>
        <v>8</v>
      </c>
      <c r="S35" s="6"/>
      <c r="T35" s="6"/>
      <c r="U35" s="6"/>
      <c r="V35" s="6"/>
    </row>
    <row r="36" spans="1:22" s="9" customFormat="1">
      <c r="A36" s="125" t="s">
        <v>26</v>
      </c>
      <c r="B36" s="83">
        <v>8410</v>
      </c>
      <c r="C36" s="83"/>
      <c r="D36" s="72">
        <v>0.49255030959752316</v>
      </c>
      <c r="E36" s="83">
        <v>2</v>
      </c>
      <c r="F36" s="71">
        <v>0</v>
      </c>
      <c r="G36" s="71"/>
      <c r="H36" s="36">
        <v>0.77</v>
      </c>
      <c r="I36" s="84">
        <v>2</v>
      </c>
      <c r="J36" s="84">
        <v>89899</v>
      </c>
      <c r="K36" s="84">
        <v>1</v>
      </c>
      <c r="L36" s="61">
        <v>0</v>
      </c>
      <c r="M36" s="10"/>
      <c r="N36" s="10" t="s">
        <v>674</v>
      </c>
      <c r="O36" s="91"/>
      <c r="P36" s="119">
        <v>4.6081407857051797</v>
      </c>
      <c r="Q36" s="91">
        <v>2</v>
      </c>
      <c r="R36" s="92">
        <f t="shared" si="0"/>
        <v>7</v>
      </c>
      <c r="S36" s="6"/>
      <c r="T36" s="6"/>
      <c r="U36" s="6"/>
      <c r="V36" s="6"/>
    </row>
    <row r="37" spans="1:22" s="9" customFormat="1">
      <c r="A37" s="125" t="s">
        <v>27</v>
      </c>
      <c r="B37" s="83">
        <v>7729</v>
      </c>
      <c r="C37" s="83"/>
      <c r="D37" s="72">
        <v>0.55058424048736654</v>
      </c>
      <c r="E37" s="83">
        <v>2</v>
      </c>
      <c r="F37" s="71">
        <v>0</v>
      </c>
      <c r="G37" s="71"/>
      <c r="H37" s="36">
        <v>0.56999999999999995</v>
      </c>
      <c r="I37" s="84">
        <v>1</v>
      </c>
      <c r="J37" s="84">
        <v>113891</v>
      </c>
      <c r="K37" s="84">
        <v>2</v>
      </c>
      <c r="L37" s="61">
        <v>0</v>
      </c>
      <c r="M37" s="10"/>
      <c r="N37" s="10" t="s">
        <v>674</v>
      </c>
      <c r="O37" s="91"/>
      <c r="P37" s="119">
        <v>0</v>
      </c>
      <c r="Q37" s="91"/>
      <c r="R37" s="92">
        <f t="shared" si="0"/>
        <v>5</v>
      </c>
      <c r="S37" s="6"/>
      <c r="T37" s="6"/>
      <c r="U37" s="6"/>
      <c r="V37" s="6"/>
    </row>
    <row r="38" spans="1:22" s="9" customFormat="1">
      <c r="A38" s="125" t="s">
        <v>28</v>
      </c>
      <c r="B38" s="83">
        <v>5543</v>
      </c>
      <c r="C38" s="83">
        <v>1</v>
      </c>
      <c r="D38" s="72">
        <v>0.69005723281785536</v>
      </c>
      <c r="E38" s="83">
        <v>2</v>
      </c>
      <c r="F38" s="71">
        <v>1892250</v>
      </c>
      <c r="G38" s="71">
        <v>2</v>
      </c>
      <c r="H38" s="36">
        <v>0.77</v>
      </c>
      <c r="I38" s="84">
        <v>2</v>
      </c>
      <c r="J38" s="84">
        <v>18742</v>
      </c>
      <c r="K38" s="84"/>
      <c r="L38" s="61">
        <v>0</v>
      </c>
      <c r="M38" s="10"/>
      <c r="N38" s="10" t="s">
        <v>674</v>
      </c>
      <c r="O38" s="91"/>
      <c r="P38" s="119">
        <v>7.3073820419303832</v>
      </c>
      <c r="Q38" s="91">
        <v>2</v>
      </c>
      <c r="R38" s="92">
        <f t="shared" si="0"/>
        <v>9</v>
      </c>
      <c r="S38" s="6"/>
      <c r="T38" s="6"/>
      <c r="U38" s="6"/>
      <c r="V38" s="6"/>
    </row>
    <row r="39" spans="1:22" s="9" customFormat="1" ht="16.149999999999999" customHeight="1">
      <c r="A39" s="125" t="s">
        <v>29</v>
      </c>
      <c r="B39" s="83">
        <v>7062</v>
      </c>
      <c r="C39" s="83"/>
      <c r="D39" s="72">
        <v>0.27999021802516971</v>
      </c>
      <c r="E39" s="83">
        <v>1</v>
      </c>
      <c r="F39" s="71">
        <v>0</v>
      </c>
      <c r="G39" s="71"/>
      <c r="H39" s="36">
        <v>0.78</v>
      </c>
      <c r="I39" s="84">
        <v>2</v>
      </c>
      <c r="J39" s="84">
        <v>5589</v>
      </c>
      <c r="K39" s="84"/>
      <c r="L39" s="61">
        <v>0</v>
      </c>
      <c r="M39" s="10"/>
      <c r="N39" s="10" t="s">
        <v>674</v>
      </c>
      <c r="O39" s="91"/>
      <c r="P39" s="119">
        <v>14.28686392675033</v>
      </c>
      <c r="Q39" s="91">
        <v>2</v>
      </c>
      <c r="R39" s="92">
        <f t="shared" si="0"/>
        <v>5</v>
      </c>
      <c r="S39" s="6"/>
      <c r="T39" s="6"/>
      <c r="U39" s="6"/>
      <c r="V39" s="6"/>
    </row>
    <row r="40" spans="1:22" s="9" customFormat="1">
      <c r="A40" s="125" t="s">
        <v>30</v>
      </c>
      <c r="B40" s="83">
        <v>5996</v>
      </c>
      <c r="C40" s="83">
        <v>1</v>
      </c>
      <c r="D40" s="72">
        <v>0.45438653402537488</v>
      </c>
      <c r="E40" s="83">
        <v>2</v>
      </c>
      <c r="F40" s="71">
        <v>8791894</v>
      </c>
      <c r="G40" s="71">
        <v>2</v>
      </c>
      <c r="H40" s="36">
        <v>0.72</v>
      </c>
      <c r="I40" s="84">
        <v>2</v>
      </c>
      <c r="J40" s="84">
        <v>66139</v>
      </c>
      <c r="K40" s="84">
        <v>1</v>
      </c>
      <c r="L40" s="61">
        <v>0</v>
      </c>
      <c r="M40" s="11"/>
      <c r="N40" s="11" t="s">
        <v>675</v>
      </c>
      <c r="O40" s="91">
        <v>2</v>
      </c>
      <c r="P40" s="119">
        <v>0</v>
      </c>
      <c r="Q40" s="91"/>
      <c r="R40" s="92">
        <f t="shared" si="0"/>
        <v>10</v>
      </c>
      <c r="S40" s="6"/>
      <c r="T40" s="6"/>
      <c r="U40" s="6"/>
      <c r="V40" s="6"/>
    </row>
    <row r="41" spans="1:22" s="9" customFormat="1">
      <c r="A41" s="125" t="s">
        <v>31</v>
      </c>
      <c r="B41" s="83">
        <v>5743</v>
      </c>
      <c r="C41" s="83">
        <v>1</v>
      </c>
      <c r="D41" s="72">
        <v>0.49038501910400134</v>
      </c>
      <c r="E41" s="83">
        <v>2</v>
      </c>
      <c r="F41" s="71">
        <v>12675</v>
      </c>
      <c r="G41" s="71">
        <v>1</v>
      </c>
      <c r="H41" s="36">
        <v>0.62</v>
      </c>
      <c r="I41" s="84">
        <v>1</v>
      </c>
      <c r="J41" s="84">
        <v>52436</v>
      </c>
      <c r="K41" s="84">
        <v>1</v>
      </c>
      <c r="L41" s="61">
        <v>0</v>
      </c>
      <c r="M41" s="10"/>
      <c r="N41" s="10" t="s">
        <v>674</v>
      </c>
      <c r="O41" s="91"/>
      <c r="P41" s="119">
        <v>8.1548083434869856</v>
      </c>
      <c r="Q41" s="91">
        <v>2</v>
      </c>
      <c r="R41" s="92">
        <f t="shared" si="0"/>
        <v>8</v>
      </c>
      <c r="S41" s="6"/>
      <c r="T41" s="6"/>
      <c r="U41" s="6"/>
      <c r="V41" s="6"/>
    </row>
    <row r="42" spans="1:22" s="9" customFormat="1">
      <c r="A42" s="125" t="s">
        <v>32</v>
      </c>
      <c r="B42" s="83">
        <v>6006</v>
      </c>
      <c r="C42" s="83">
        <v>1</v>
      </c>
      <c r="D42" s="72">
        <v>0.40302407727796996</v>
      </c>
      <c r="E42" s="83">
        <v>2</v>
      </c>
      <c r="F42" s="71">
        <v>12268815</v>
      </c>
      <c r="G42" s="71">
        <v>2</v>
      </c>
      <c r="H42" s="36">
        <v>0.88</v>
      </c>
      <c r="I42" s="84">
        <v>2</v>
      </c>
      <c r="J42" s="84">
        <v>81566</v>
      </c>
      <c r="K42" s="84">
        <v>1</v>
      </c>
      <c r="L42" s="61">
        <v>1</v>
      </c>
      <c r="M42" s="11">
        <v>1</v>
      </c>
      <c r="N42" s="11" t="s">
        <v>675</v>
      </c>
      <c r="O42" s="91">
        <v>2</v>
      </c>
      <c r="P42" s="119">
        <v>8.8026907418990632</v>
      </c>
      <c r="Q42" s="91">
        <v>2</v>
      </c>
      <c r="R42" s="92">
        <f t="shared" si="0"/>
        <v>13</v>
      </c>
      <c r="S42" s="6"/>
      <c r="T42" s="6"/>
      <c r="U42" s="6"/>
      <c r="V42" s="6"/>
    </row>
    <row r="43" spans="1:22" s="9" customFormat="1">
      <c r="A43" s="125" t="s">
        <v>33</v>
      </c>
      <c r="B43" s="83">
        <v>4815</v>
      </c>
      <c r="C43" s="83">
        <v>2</v>
      </c>
      <c r="D43" s="72">
        <v>0.55614251102196466</v>
      </c>
      <c r="E43" s="83">
        <v>2</v>
      </c>
      <c r="F43" s="71">
        <v>0</v>
      </c>
      <c r="G43" s="71"/>
      <c r="H43" s="36">
        <v>0.71</v>
      </c>
      <c r="I43" s="84">
        <v>2</v>
      </c>
      <c r="J43" s="84">
        <v>65472</v>
      </c>
      <c r="K43" s="84">
        <v>1</v>
      </c>
      <c r="L43" s="61">
        <v>0</v>
      </c>
      <c r="M43" s="11"/>
      <c r="N43" s="11" t="s">
        <v>675</v>
      </c>
      <c r="O43" s="91">
        <v>2</v>
      </c>
      <c r="P43" s="119">
        <v>0.60086582418828471</v>
      </c>
      <c r="Q43" s="91">
        <v>1</v>
      </c>
      <c r="R43" s="92">
        <f t="shared" si="0"/>
        <v>10</v>
      </c>
      <c r="S43" s="6"/>
      <c r="T43" s="6"/>
      <c r="U43" s="6"/>
      <c r="V43" s="6"/>
    </row>
    <row r="44" spans="1:22" s="9" customFormat="1">
      <c r="A44" s="125" t="s">
        <v>34</v>
      </c>
      <c r="B44" s="83">
        <v>10174</v>
      </c>
      <c r="C44" s="83"/>
      <c r="D44" s="72">
        <v>0.55707580145810454</v>
      </c>
      <c r="E44" s="83">
        <v>2</v>
      </c>
      <c r="F44" s="71">
        <v>0</v>
      </c>
      <c r="G44" s="71"/>
      <c r="H44" s="36">
        <v>0.56999999999999995</v>
      </c>
      <c r="I44" s="84">
        <v>1</v>
      </c>
      <c r="J44" s="84">
        <v>238277</v>
      </c>
      <c r="K44" s="84">
        <v>2</v>
      </c>
      <c r="L44" s="61">
        <v>0</v>
      </c>
      <c r="M44" s="10"/>
      <c r="N44" s="10" t="s">
        <v>674</v>
      </c>
      <c r="O44" s="91"/>
      <c r="P44" s="119">
        <v>6.5785691074945118</v>
      </c>
      <c r="Q44" s="91">
        <v>2</v>
      </c>
      <c r="R44" s="92">
        <f t="shared" si="0"/>
        <v>7</v>
      </c>
      <c r="S44" s="6"/>
      <c r="T44" s="6"/>
      <c r="U44" s="6"/>
      <c r="V44" s="6"/>
    </row>
    <row r="45" spans="1:22" s="9" customFormat="1">
      <c r="A45" s="125" t="s">
        <v>35</v>
      </c>
      <c r="B45" s="83">
        <v>6382</v>
      </c>
      <c r="C45" s="83">
        <v>1</v>
      </c>
      <c r="D45" s="72">
        <v>0.51712773394587042</v>
      </c>
      <c r="E45" s="83">
        <v>2</v>
      </c>
      <c r="F45" s="71">
        <v>4361000</v>
      </c>
      <c r="G45" s="71">
        <v>2</v>
      </c>
      <c r="H45" s="36">
        <v>0.56000000000000005</v>
      </c>
      <c r="I45" s="84">
        <v>1</v>
      </c>
      <c r="J45" s="84">
        <v>132107</v>
      </c>
      <c r="K45" s="84">
        <v>2</v>
      </c>
      <c r="L45" s="61">
        <v>0</v>
      </c>
      <c r="M45" s="10"/>
      <c r="N45" s="10" t="s">
        <v>674</v>
      </c>
      <c r="O45" s="91"/>
      <c r="P45" s="119">
        <v>1.1379325668998119</v>
      </c>
      <c r="Q45" s="91">
        <v>1</v>
      </c>
      <c r="R45" s="92">
        <f t="shared" si="0"/>
        <v>9</v>
      </c>
      <c r="S45" s="6"/>
      <c r="T45" s="6"/>
      <c r="U45" s="6"/>
      <c r="V45" s="6"/>
    </row>
    <row r="46" spans="1:22" s="9" customFormat="1">
      <c r="A46" s="125" t="s">
        <v>36</v>
      </c>
      <c r="B46" s="83">
        <v>5962</v>
      </c>
      <c r="C46" s="83">
        <v>1</v>
      </c>
      <c r="D46" s="72">
        <v>0.62398881454109656</v>
      </c>
      <c r="E46" s="83">
        <v>2</v>
      </c>
      <c r="F46" s="71">
        <v>0</v>
      </c>
      <c r="G46" s="71"/>
      <c r="H46" s="36">
        <v>0.55000000000000004</v>
      </c>
      <c r="I46" s="84">
        <v>1</v>
      </c>
      <c r="J46" s="84">
        <v>116674</v>
      </c>
      <c r="K46" s="84">
        <v>2</v>
      </c>
      <c r="L46" s="61">
        <v>0</v>
      </c>
      <c r="M46" s="10"/>
      <c r="N46" s="10" t="s">
        <v>674</v>
      </c>
      <c r="O46" s="91"/>
      <c r="P46" s="119">
        <v>1.2286602501613053</v>
      </c>
      <c r="Q46" s="91">
        <v>1</v>
      </c>
      <c r="R46" s="92">
        <f t="shared" si="0"/>
        <v>7</v>
      </c>
      <c r="S46" s="6"/>
      <c r="T46" s="6"/>
      <c r="U46" s="6"/>
      <c r="V46" s="6"/>
    </row>
    <row r="47" spans="1:22" s="9" customFormat="1">
      <c r="A47" s="125" t="s">
        <v>37</v>
      </c>
      <c r="B47" s="83">
        <v>4886</v>
      </c>
      <c r="C47" s="83">
        <v>2</v>
      </c>
      <c r="D47" s="72">
        <v>0.62528083438560811</v>
      </c>
      <c r="E47" s="83">
        <v>2</v>
      </c>
      <c r="F47" s="71">
        <v>0</v>
      </c>
      <c r="G47" s="71"/>
      <c r="H47" s="36">
        <v>0.77</v>
      </c>
      <c r="I47" s="84">
        <v>2</v>
      </c>
      <c r="J47" s="84">
        <v>49389</v>
      </c>
      <c r="K47" s="84"/>
      <c r="L47" s="61">
        <v>0</v>
      </c>
      <c r="M47" s="11"/>
      <c r="N47" s="11" t="s">
        <v>675</v>
      </c>
      <c r="O47" s="91">
        <v>2</v>
      </c>
      <c r="P47" s="119">
        <v>0</v>
      </c>
      <c r="Q47" s="91"/>
      <c r="R47" s="92">
        <f t="shared" si="0"/>
        <v>8</v>
      </c>
      <c r="S47" s="6"/>
      <c r="T47" s="6"/>
      <c r="U47" s="6"/>
      <c r="V47" s="6"/>
    </row>
    <row r="48" spans="1:22" s="9" customFormat="1">
      <c r="A48" s="125" t="s">
        <v>38</v>
      </c>
      <c r="B48" s="83">
        <v>6088</v>
      </c>
      <c r="C48" s="83">
        <v>1</v>
      </c>
      <c r="D48" s="72">
        <v>0.60396842560553632</v>
      </c>
      <c r="E48" s="83">
        <v>2</v>
      </c>
      <c r="F48" s="71">
        <v>4008994</v>
      </c>
      <c r="G48" s="71">
        <v>2</v>
      </c>
      <c r="H48" s="36">
        <v>0.72</v>
      </c>
      <c r="I48" s="84">
        <v>2</v>
      </c>
      <c r="J48" s="84">
        <v>156173</v>
      </c>
      <c r="K48" s="84">
        <v>2</v>
      </c>
      <c r="L48" s="61">
        <v>0</v>
      </c>
      <c r="M48" s="11"/>
      <c r="N48" s="11" t="s">
        <v>675</v>
      </c>
      <c r="O48" s="91">
        <v>2</v>
      </c>
      <c r="P48" s="119">
        <v>4.7093318960432597</v>
      </c>
      <c r="Q48" s="91">
        <v>2</v>
      </c>
      <c r="R48" s="92">
        <f t="shared" si="0"/>
        <v>13</v>
      </c>
      <c r="S48" s="6"/>
      <c r="T48" s="6"/>
      <c r="U48" s="6"/>
      <c r="V48" s="6"/>
    </row>
    <row r="49" spans="1:22" s="9" customFormat="1">
      <c r="A49" s="125" t="s">
        <v>39</v>
      </c>
      <c r="B49" s="83">
        <v>6400</v>
      </c>
      <c r="C49" s="83">
        <v>1</v>
      </c>
      <c r="D49" s="72">
        <v>0.23249120562839778</v>
      </c>
      <c r="E49" s="83">
        <v>1</v>
      </c>
      <c r="F49" s="71">
        <v>0</v>
      </c>
      <c r="G49" s="71"/>
      <c r="H49" s="36">
        <v>0.78</v>
      </c>
      <c r="I49" s="84">
        <v>2</v>
      </c>
      <c r="J49" s="84">
        <v>3981</v>
      </c>
      <c r="K49" s="84"/>
      <c r="L49" s="61">
        <v>0</v>
      </c>
      <c r="M49" s="11"/>
      <c r="N49" s="11" t="s">
        <v>675</v>
      </c>
      <c r="O49" s="91">
        <v>2</v>
      </c>
      <c r="P49" s="119">
        <v>0</v>
      </c>
      <c r="Q49" s="91"/>
      <c r="R49" s="92">
        <f t="shared" si="0"/>
        <v>6</v>
      </c>
      <c r="S49" s="6"/>
      <c r="T49" s="6"/>
      <c r="U49" s="6"/>
      <c r="V49" s="6"/>
    </row>
    <row r="50" spans="1:22" s="9" customFormat="1">
      <c r="A50" s="125" t="s">
        <v>40</v>
      </c>
      <c r="B50" s="83">
        <v>4181</v>
      </c>
      <c r="C50" s="83">
        <v>2</v>
      </c>
      <c r="D50" s="72">
        <v>0.48067680819795855</v>
      </c>
      <c r="E50" s="83">
        <v>2</v>
      </c>
      <c r="F50" s="71">
        <v>0</v>
      </c>
      <c r="G50" s="71"/>
      <c r="H50" s="36">
        <v>0.71</v>
      </c>
      <c r="I50" s="84">
        <v>2</v>
      </c>
      <c r="J50" s="84">
        <v>43725</v>
      </c>
      <c r="K50" s="84"/>
      <c r="L50" s="61">
        <v>0</v>
      </c>
      <c r="M50" s="10"/>
      <c r="N50" s="10" t="s">
        <v>674</v>
      </c>
      <c r="O50" s="91"/>
      <c r="P50" s="119">
        <v>0</v>
      </c>
      <c r="Q50" s="91"/>
      <c r="R50" s="92">
        <f t="shared" si="0"/>
        <v>6</v>
      </c>
      <c r="S50" s="6"/>
      <c r="T50" s="6"/>
      <c r="U50" s="6"/>
      <c r="V50" s="6"/>
    </row>
    <row r="51" spans="1:22" s="9" customFormat="1">
      <c r="A51" s="125" t="s">
        <v>41</v>
      </c>
      <c r="B51" s="83">
        <v>8707</v>
      </c>
      <c r="C51" s="83"/>
      <c r="D51" s="72">
        <v>0.52761410166783174</v>
      </c>
      <c r="E51" s="83">
        <v>2</v>
      </c>
      <c r="F51" s="71">
        <v>0</v>
      </c>
      <c r="G51" s="71"/>
      <c r="H51" s="36">
        <v>0.56999999999999995</v>
      </c>
      <c r="I51" s="84">
        <v>1</v>
      </c>
      <c r="J51" s="84">
        <v>41821</v>
      </c>
      <c r="K51" s="84"/>
      <c r="L51" s="61">
        <v>0</v>
      </c>
      <c r="M51" s="10"/>
      <c r="N51" s="10" t="s">
        <v>674</v>
      </c>
      <c r="O51" s="91"/>
      <c r="P51" s="119">
        <v>5.1593335793401112</v>
      </c>
      <c r="Q51" s="91">
        <v>2</v>
      </c>
      <c r="R51" s="92">
        <f t="shared" si="0"/>
        <v>5</v>
      </c>
      <c r="S51" s="6"/>
      <c r="T51" s="6"/>
      <c r="U51" s="6"/>
      <c r="V51" s="6"/>
    </row>
    <row r="52" spans="1:22" s="9" customFormat="1">
      <c r="A52" s="125" t="s">
        <v>42</v>
      </c>
      <c r="B52" s="83">
        <v>5276</v>
      </c>
      <c r="C52" s="83">
        <v>1</v>
      </c>
      <c r="D52" s="72">
        <v>0.47618096474583038</v>
      </c>
      <c r="E52" s="83">
        <v>2</v>
      </c>
      <c r="F52" s="71">
        <v>0</v>
      </c>
      <c r="G52" s="71"/>
      <c r="H52" s="36">
        <v>0.57999999999999996</v>
      </c>
      <c r="I52" s="84">
        <v>1</v>
      </c>
      <c r="J52" s="84">
        <v>73228</v>
      </c>
      <c r="K52" s="84">
        <v>1</v>
      </c>
      <c r="L52" s="61">
        <v>0</v>
      </c>
      <c r="M52" s="10"/>
      <c r="N52" s="10" t="s">
        <v>674</v>
      </c>
      <c r="O52" s="91"/>
      <c r="P52" s="119">
        <v>3.4933273568312857</v>
      </c>
      <c r="Q52" s="91">
        <v>2</v>
      </c>
      <c r="R52" s="92">
        <f t="shared" si="0"/>
        <v>7</v>
      </c>
      <c r="S52" s="6"/>
      <c r="T52" s="6"/>
      <c r="U52" s="6"/>
      <c r="V52" s="6"/>
    </row>
    <row r="53" spans="1:22" s="9" customFormat="1">
      <c r="A53" s="125" t="s">
        <v>43</v>
      </c>
      <c r="B53" s="83">
        <v>4597</v>
      </c>
      <c r="C53" s="83">
        <v>2</v>
      </c>
      <c r="D53" s="72">
        <v>0.59220304824285186</v>
      </c>
      <c r="E53" s="83">
        <v>2</v>
      </c>
      <c r="F53" s="71">
        <v>13690000</v>
      </c>
      <c r="G53" s="71">
        <v>2</v>
      </c>
      <c r="H53" s="36">
        <v>0.63</v>
      </c>
      <c r="I53" s="84">
        <v>1</v>
      </c>
      <c r="J53" s="84">
        <v>684256</v>
      </c>
      <c r="K53" s="84">
        <v>2</v>
      </c>
      <c r="L53" s="61">
        <v>0</v>
      </c>
      <c r="M53" s="10"/>
      <c r="N53" s="10" t="s">
        <v>674</v>
      </c>
      <c r="O53" s="91"/>
      <c r="P53" s="119">
        <v>5.0166474367933569</v>
      </c>
      <c r="Q53" s="91">
        <v>2</v>
      </c>
      <c r="R53" s="92">
        <f t="shared" si="0"/>
        <v>11</v>
      </c>
      <c r="S53" s="6"/>
      <c r="T53" s="6"/>
      <c r="U53" s="6"/>
      <c r="V53" s="6"/>
    </row>
    <row r="54" spans="1:22" s="9" customFormat="1">
      <c r="A54" s="125" t="s">
        <v>44</v>
      </c>
      <c r="B54" s="83">
        <v>7087</v>
      </c>
      <c r="C54" s="83"/>
      <c r="D54" s="72">
        <v>0.6023606811145511</v>
      </c>
      <c r="E54" s="83">
        <v>2</v>
      </c>
      <c r="F54" s="71">
        <v>2178786</v>
      </c>
      <c r="G54" s="71">
        <v>2</v>
      </c>
      <c r="H54" s="36">
        <v>0.77</v>
      </c>
      <c r="I54" s="84">
        <v>2</v>
      </c>
      <c r="J54" s="84">
        <v>45566</v>
      </c>
      <c r="K54" s="84"/>
      <c r="L54" s="61">
        <v>0</v>
      </c>
      <c r="M54" s="10"/>
      <c r="N54" s="10" t="s">
        <v>674</v>
      </c>
      <c r="O54" s="91"/>
      <c r="P54" s="119">
        <v>14.307409647645089</v>
      </c>
      <c r="Q54" s="91">
        <v>2</v>
      </c>
      <c r="R54" s="92">
        <f t="shared" si="0"/>
        <v>8</v>
      </c>
      <c r="S54" s="6"/>
      <c r="T54" s="6"/>
      <c r="U54" s="6"/>
      <c r="V54" s="6"/>
    </row>
    <row r="55" spans="1:22" s="9" customFormat="1">
      <c r="A55" s="125" t="s">
        <v>45</v>
      </c>
      <c r="B55" s="83">
        <v>7851</v>
      </c>
      <c r="C55" s="83"/>
      <c r="D55" s="72">
        <v>0.21603115182753616</v>
      </c>
      <c r="E55" s="83">
        <v>1</v>
      </c>
      <c r="F55" s="71">
        <v>0</v>
      </c>
      <c r="G55" s="71"/>
      <c r="H55" s="36">
        <v>0.78</v>
      </c>
      <c r="I55" s="84">
        <v>2</v>
      </c>
      <c r="J55" s="84">
        <v>4963</v>
      </c>
      <c r="K55" s="84"/>
      <c r="L55" s="61">
        <v>0</v>
      </c>
      <c r="M55" s="11"/>
      <c r="N55" s="11" t="s">
        <v>675</v>
      </c>
      <c r="O55" s="91">
        <v>2</v>
      </c>
      <c r="P55" s="119">
        <v>21.233120863922011</v>
      </c>
      <c r="Q55" s="91">
        <v>2</v>
      </c>
      <c r="R55" s="92">
        <f t="shared" si="0"/>
        <v>7</v>
      </c>
      <c r="S55" s="6"/>
      <c r="T55" s="6"/>
      <c r="U55" s="6"/>
      <c r="V55" s="6"/>
    </row>
    <row r="56" spans="1:22" s="9" customFormat="1">
      <c r="A56" s="125" t="s">
        <v>46</v>
      </c>
      <c r="B56" s="83">
        <v>4837</v>
      </c>
      <c r="C56" s="83">
        <v>2</v>
      </c>
      <c r="D56" s="72">
        <v>0.60529451483496854</v>
      </c>
      <c r="E56" s="83">
        <v>2</v>
      </c>
      <c r="F56" s="71">
        <v>2230623</v>
      </c>
      <c r="G56" s="71">
        <v>2</v>
      </c>
      <c r="H56" s="36">
        <v>0.71</v>
      </c>
      <c r="I56" s="84">
        <v>2</v>
      </c>
      <c r="J56" s="84">
        <v>51100</v>
      </c>
      <c r="K56" s="84">
        <v>1</v>
      </c>
      <c r="L56" s="61">
        <v>0</v>
      </c>
      <c r="M56" s="10">
        <v>1</v>
      </c>
      <c r="N56" s="10" t="s">
        <v>674</v>
      </c>
      <c r="O56" s="91"/>
      <c r="P56" s="119">
        <v>0</v>
      </c>
      <c r="Q56" s="91"/>
      <c r="R56" s="92">
        <f t="shared" si="0"/>
        <v>10</v>
      </c>
      <c r="S56" s="6"/>
      <c r="T56" s="6"/>
      <c r="U56" s="6"/>
      <c r="V56" s="6"/>
    </row>
    <row r="57" spans="1:22" s="9" customFormat="1">
      <c r="A57" s="125" t="s">
        <v>47</v>
      </c>
      <c r="B57" s="83">
        <v>4645</v>
      </c>
      <c r="C57" s="83">
        <v>2</v>
      </c>
      <c r="D57" s="72">
        <v>0.50310762721592683</v>
      </c>
      <c r="E57" s="83">
        <v>2</v>
      </c>
      <c r="F57" s="71">
        <v>0</v>
      </c>
      <c r="G57" s="71"/>
      <c r="H57" s="36">
        <v>0.77</v>
      </c>
      <c r="I57" s="84">
        <v>2</v>
      </c>
      <c r="J57" s="84">
        <v>96989</v>
      </c>
      <c r="K57" s="84">
        <v>1</v>
      </c>
      <c r="L57" s="61">
        <v>2</v>
      </c>
      <c r="M57" s="11">
        <v>2</v>
      </c>
      <c r="N57" s="11" t="s">
        <v>675</v>
      </c>
      <c r="O57" s="91">
        <v>2</v>
      </c>
      <c r="P57" s="119">
        <v>6.6971652522654574</v>
      </c>
      <c r="Q57" s="91">
        <v>2</v>
      </c>
      <c r="R57" s="92">
        <f t="shared" si="0"/>
        <v>13</v>
      </c>
      <c r="S57" s="6"/>
      <c r="T57" s="6"/>
      <c r="U57" s="6"/>
      <c r="V57" s="6"/>
    </row>
    <row r="58" spans="1:22" s="9" customFormat="1">
      <c r="A58" s="125" t="s">
        <v>48</v>
      </c>
      <c r="B58" s="83">
        <v>5476</v>
      </c>
      <c r="C58" s="83">
        <v>1</v>
      </c>
      <c r="D58" s="72">
        <v>0.52536044802796211</v>
      </c>
      <c r="E58" s="83">
        <v>2</v>
      </c>
      <c r="F58" s="71">
        <v>0</v>
      </c>
      <c r="G58" s="71"/>
      <c r="H58" s="36">
        <v>0.56000000000000005</v>
      </c>
      <c r="I58" s="84">
        <v>1</v>
      </c>
      <c r="J58" s="84">
        <v>79425</v>
      </c>
      <c r="K58" s="84">
        <v>1</v>
      </c>
      <c r="L58" s="61">
        <v>0</v>
      </c>
      <c r="M58" s="10"/>
      <c r="N58" s="10" t="s">
        <v>674</v>
      </c>
      <c r="O58" s="91"/>
      <c r="P58" s="119">
        <v>1.6146547979554668</v>
      </c>
      <c r="Q58" s="91">
        <v>1</v>
      </c>
      <c r="R58" s="92">
        <f t="shared" si="0"/>
        <v>6</v>
      </c>
      <c r="S58" s="6"/>
      <c r="T58" s="6"/>
      <c r="U58" s="6"/>
      <c r="V58" s="6"/>
    </row>
    <row r="59" spans="1:22" s="9" customFormat="1">
      <c r="A59" s="125" t="s">
        <v>49</v>
      </c>
      <c r="B59" s="83">
        <v>7556</v>
      </c>
      <c r="C59" s="83"/>
      <c r="D59" s="72">
        <v>0.45470887845800462</v>
      </c>
      <c r="E59" s="83">
        <v>2</v>
      </c>
      <c r="F59" s="71">
        <v>296812</v>
      </c>
      <c r="G59" s="71">
        <v>1</v>
      </c>
      <c r="H59" s="36">
        <v>0.41</v>
      </c>
      <c r="I59" s="84"/>
      <c r="J59" s="84">
        <v>82975</v>
      </c>
      <c r="K59" s="84">
        <v>1</v>
      </c>
      <c r="L59" s="61">
        <v>0</v>
      </c>
      <c r="M59" s="10"/>
      <c r="N59" s="10" t="s">
        <v>674</v>
      </c>
      <c r="O59" s="91"/>
      <c r="P59" s="119">
        <v>3.101377893482407</v>
      </c>
      <c r="Q59" s="91">
        <v>2</v>
      </c>
      <c r="R59" s="92">
        <f t="shared" si="0"/>
        <v>6</v>
      </c>
      <c r="S59" s="6"/>
      <c r="T59" s="6"/>
      <c r="U59" s="6"/>
      <c r="V59" s="6"/>
    </row>
    <row r="60" spans="1:22" s="9" customFormat="1">
      <c r="A60" s="125" t="s">
        <v>50</v>
      </c>
      <c r="B60" s="83">
        <v>7828</v>
      </c>
      <c r="C60" s="83"/>
      <c r="D60" s="72">
        <v>0.52157507739938092</v>
      </c>
      <c r="E60" s="83">
        <v>2</v>
      </c>
      <c r="F60" s="71">
        <v>0</v>
      </c>
      <c r="G60" s="71"/>
      <c r="H60" s="36">
        <v>0.77</v>
      </c>
      <c r="I60" s="84">
        <v>2</v>
      </c>
      <c r="J60" s="84">
        <v>438940</v>
      </c>
      <c r="K60" s="84">
        <v>2</v>
      </c>
      <c r="L60" s="61">
        <v>0</v>
      </c>
      <c r="M60" s="10"/>
      <c r="N60" s="10" t="s">
        <v>674</v>
      </c>
      <c r="O60" s="91"/>
      <c r="P60" s="119">
        <v>4.6007020806283769</v>
      </c>
      <c r="Q60" s="91">
        <v>2</v>
      </c>
      <c r="R60" s="92">
        <f t="shared" si="0"/>
        <v>8</v>
      </c>
      <c r="S60" s="6"/>
      <c r="T60" s="6"/>
      <c r="U60" s="6"/>
      <c r="V60" s="6"/>
    </row>
    <row r="61" spans="1:22" s="9" customFormat="1">
      <c r="A61" s="126"/>
      <c r="B61" s="69"/>
      <c r="C61" s="69"/>
      <c r="D61" s="10"/>
      <c r="E61" s="87"/>
      <c r="F61" s="69"/>
      <c r="G61" s="69"/>
      <c r="H61" s="10"/>
      <c r="I61" s="89"/>
      <c r="J61" s="10"/>
      <c r="K61" s="10"/>
      <c r="L61" s="10"/>
      <c r="M61" s="10"/>
      <c r="N61" s="10"/>
      <c r="O61" s="89"/>
      <c r="P61" s="6"/>
      <c r="Q61" s="89"/>
      <c r="R61" s="6"/>
      <c r="S61" s="6"/>
      <c r="T61" s="6"/>
      <c r="U61" s="6"/>
      <c r="V61" s="6"/>
    </row>
    <row r="62" spans="1:22" s="9" customFormat="1">
      <c r="A62" s="40"/>
      <c r="B62" s="71"/>
      <c r="C62" s="71"/>
      <c r="D62" s="12"/>
      <c r="E62" s="88"/>
      <c r="F62" s="71"/>
      <c r="G62" s="71"/>
      <c r="H62" s="12"/>
      <c r="I62" s="90"/>
      <c r="J62" s="12"/>
      <c r="K62" s="12"/>
      <c r="L62" s="12"/>
      <c r="M62" s="12"/>
      <c r="N62" s="12"/>
      <c r="O62" s="90"/>
      <c r="P62" s="6"/>
      <c r="Q62" s="90"/>
      <c r="R62" s="6"/>
      <c r="S62" s="6"/>
      <c r="T62" s="6"/>
      <c r="U62" s="6"/>
      <c r="V62" s="6"/>
    </row>
    <row r="112" spans="1:22" s="7" customFormat="1">
      <c r="A112" s="126"/>
      <c r="B112" s="69"/>
      <c r="C112" s="69"/>
      <c r="D112" s="10"/>
      <c r="E112" s="87"/>
      <c r="F112" s="69"/>
      <c r="G112" s="69"/>
      <c r="H112" s="10"/>
      <c r="I112" s="89"/>
      <c r="J112" s="10"/>
      <c r="K112" s="10"/>
      <c r="L112" s="10"/>
      <c r="M112" s="10"/>
      <c r="N112" s="10"/>
      <c r="O112" s="89"/>
      <c r="P112" s="6"/>
      <c r="Q112" s="89"/>
      <c r="R112" s="6"/>
      <c r="S112" s="6"/>
      <c r="T112" s="6"/>
      <c r="U112" s="6"/>
      <c r="V112" s="6"/>
    </row>
  </sheetData>
  <mergeCells count="3">
    <mergeCell ref="B1:E1"/>
    <mergeCell ref="F1:K1"/>
    <mergeCell ref="L1:Q1"/>
  </mergeCells>
  <conditionalFormatting sqref="F10:F60 H10:H60">
    <cfRule type="cellIs" dxfId="28" priority="21" operator="greaterThan">
      <formula>1000000</formula>
    </cfRule>
    <cfRule type="cellIs" dxfId="27" priority="22" operator="between">
      <formula>1</formula>
      <formula>1000000</formula>
    </cfRule>
    <cfRule type="cellIs" dxfId="26" priority="23" operator="equal">
      <formula>0</formula>
    </cfRule>
  </conditionalFormatting>
  <conditionalFormatting sqref="D10:D60">
    <cfRule type="cellIs" dxfId="25" priority="18" operator="greaterThan">
      <formula>0.4</formula>
    </cfRule>
    <cfRule type="cellIs" dxfId="24" priority="19" operator="between">
      <formula>0.2</formula>
      <formula>0.4</formula>
    </cfRule>
    <cfRule type="cellIs" dxfId="23" priority="20" operator="lessThan">
      <formula>0.2</formula>
    </cfRule>
  </conditionalFormatting>
  <conditionalFormatting sqref="B10:B60">
    <cfRule type="cellIs" dxfId="22" priority="15" operator="lessThan">
      <formula>5000</formula>
    </cfRule>
    <cfRule type="cellIs" dxfId="21" priority="16" operator="between">
      <formula>5001</formula>
      <formula>7000</formula>
    </cfRule>
    <cfRule type="cellIs" dxfId="20" priority="17" operator="greaterThan">
      <formula>7001</formula>
    </cfRule>
  </conditionalFormatting>
  <conditionalFormatting sqref="J10:J60">
    <cfRule type="cellIs" dxfId="19" priority="12" operator="greaterThan">
      <formula>100000</formula>
    </cfRule>
    <cfRule type="cellIs" dxfId="18" priority="13" operator="between">
      <formula>50000</formula>
      <formula>100000</formula>
    </cfRule>
    <cfRule type="cellIs" dxfId="17" priority="14" operator="lessThan">
      <formula>50000</formula>
    </cfRule>
  </conditionalFormatting>
  <conditionalFormatting sqref="H10:H60">
    <cfRule type="cellIs" dxfId="16" priority="9" operator="greaterThan">
      <formula>0.69</formula>
    </cfRule>
    <cfRule type="cellIs" dxfId="15" priority="10" operator="between">
      <formula>0.5</formula>
      <formula>0.69</formula>
    </cfRule>
    <cfRule type="cellIs" dxfId="14" priority="11" operator="lessThan">
      <formula>0.5</formula>
    </cfRule>
  </conditionalFormatting>
  <conditionalFormatting sqref="L10:L60">
    <cfRule type="cellIs" dxfId="13" priority="6" operator="equal">
      <formula>0</formula>
    </cfRule>
    <cfRule type="cellIs" dxfId="12" priority="7" operator="equal">
      <formula>1</formula>
    </cfRule>
    <cfRule type="cellIs" dxfId="11" priority="8" operator="greaterThan">
      <formula>1</formula>
    </cfRule>
  </conditionalFormatting>
  <conditionalFormatting sqref="N10:N60">
    <cfRule type="cellIs" dxfId="10" priority="4" operator="equal">
      <formula>"Yes"</formula>
    </cfRule>
    <cfRule type="cellIs" dxfId="9" priority="5" operator="equal">
      <formula>"No"</formula>
    </cfRule>
  </conditionalFormatting>
  <conditionalFormatting sqref="P10:P60">
    <cfRule type="cellIs" dxfId="8" priority="1" operator="greaterThan">
      <formula>2</formula>
    </cfRule>
    <cfRule type="cellIs" dxfId="7" priority="2" operator="between">
      <formula>0.01</formula>
      <formula>2</formula>
    </cfRule>
    <cfRule type="cellIs" dxfId="6" priority="3" operator="lessThan">
      <formula>0.01</formula>
    </cfRule>
  </conditionalFormatting>
  <hyperlinks>
    <hyperlink ref="B5" r:id="rId1" display="Energy Star Portfolio Manager Degree Days Calculator" xr:uid="{E2470DA9-6E45-4021-9035-6F72D06B1961}"/>
    <hyperlink ref="F5" r:id="rId2" xr:uid="{AF200E27-D23A-430B-BDA4-B31EDEFF455C}"/>
    <hyperlink ref="H5" r:id="rId3" xr:uid="{A5BD408E-9108-4A99-B10F-C434BF7F2E97}"/>
    <hyperlink ref="J5" r:id="rId4" xr:uid="{5574FD0B-4324-4669-95FE-534BBA184F72}"/>
    <hyperlink ref="L5" r:id="rId5" display="EV Hub Public Policies Map" xr:uid="{076A50E7-26F1-486F-87F2-89BC85781F19}"/>
    <hyperlink ref="N5" r:id="rId6" xr:uid="{8B1AD3C3-5A8F-43AC-B327-1CFDFF559882}"/>
    <hyperlink ref="P5" r:id="rId7" xr:uid="{8508E7FC-7426-4979-951C-1CFBD8BCF5A2}"/>
  </hyperlinks>
  <pageMargins left="0.7" right="0.7" top="0.75" bottom="0.75" header="0.3" footer="0.3"/>
  <pageSetup orientation="portrait"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B3152-430F-4D52-85AD-22412CD8CEC7}">
  <sheetPr>
    <tabColor rgb="FF0070C0"/>
  </sheetPr>
  <dimension ref="A1:M52"/>
  <sheetViews>
    <sheetView workbookViewId="0">
      <selection activeCell="D18" sqref="D18"/>
    </sheetView>
  </sheetViews>
  <sheetFormatPr defaultRowHeight="15"/>
  <cols>
    <col min="1" max="1" width="17.7109375" customWidth="1"/>
    <col min="3" max="3" width="8.85546875" style="98"/>
    <col min="4" max="4" width="20.140625" customWidth="1"/>
    <col min="5" max="5" width="9.28515625" customWidth="1"/>
    <col min="6" max="6" width="37.140625" style="42" customWidth="1"/>
    <col min="9" max="9" width="8.85546875" style="98"/>
    <col min="11" max="11" width="18.85546875" customWidth="1"/>
  </cols>
  <sheetData>
    <row r="1" spans="1:13" ht="30">
      <c r="A1" s="94" t="s">
        <v>0</v>
      </c>
      <c r="B1" s="95" t="s">
        <v>669</v>
      </c>
      <c r="D1" s="96" t="s">
        <v>676</v>
      </c>
      <c r="E1" s="97" t="s">
        <v>689</v>
      </c>
      <c r="F1" s="97" t="s">
        <v>691</v>
      </c>
      <c r="G1" s="96" t="s">
        <v>669</v>
      </c>
      <c r="H1" s="96" t="s">
        <v>692</v>
      </c>
      <c r="J1" s="100" t="s">
        <v>692</v>
      </c>
      <c r="K1" s="107" t="s">
        <v>676</v>
      </c>
      <c r="L1" s="102"/>
      <c r="M1" s="102"/>
    </row>
    <row r="2" spans="1:13">
      <c r="A2" s="4" t="s">
        <v>1</v>
      </c>
      <c r="B2" s="92">
        <v>6</v>
      </c>
      <c r="D2" t="s">
        <v>677</v>
      </c>
      <c r="E2">
        <v>2</v>
      </c>
      <c r="F2" s="42" t="s">
        <v>687</v>
      </c>
      <c r="G2">
        <f>(B49+B39)/E2</f>
        <v>10.5</v>
      </c>
      <c r="H2" s="48">
        <v>4</v>
      </c>
      <c r="J2" s="101" t="s">
        <v>693</v>
      </c>
      <c r="K2" s="103" t="str">
        <f>D3</f>
        <v>Northern California</v>
      </c>
      <c r="L2" s="102"/>
      <c r="M2" s="102"/>
    </row>
    <row r="3" spans="1:13">
      <c r="A3" s="4" t="s">
        <v>2</v>
      </c>
      <c r="B3" s="92">
        <v>5</v>
      </c>
      <c r="D3" t="s">
        <v>678</v>
      </c>
      <c r="E3">
        <v>1</v>
      </c>
      <c r="F3" s="42" t="s">
        <v>5</v>
      </c>
      <c r="G3" s="82">
        <f>B6</f>
        <v>15</v>
      </c>
      <c r="H3" s="48" t="s">
        <v>693</v>
      </c>
      <c r="J3" s="101" t="s">
        <v>693</v>
      </c>
      <c r="K3" s="103" t="str">
        <f>D4</f>
        <v>Southern California</v>
      </c>
      <c r="L3" s="102"/>
      <c r="M3" s="102"/>
    </row>
    <row r="4" spans="1:13">
      <c r="A4" s="4" t="s">
        <v>3</v>
      </c>
      <c r="B4" s="92">
        <v>8</v>
      </c>
      <c r="D4" t="s">
        <v>679</v>
      </c>
      <c r="E4">
        <v>1</v>
      </c>
      <c r="F4" s="42" t="s">
        <v>5</v>
      </c>
      <c r="G4" s="82">
        <f>B6</f>
        <v>15</v>
      </c>
      <c r="H4" s="48" t="s">
        <v>693</v>
      </c>
      <c r="J4" s="104">
        <v>3</v>
      </c>
      <c r="K4" s="103" t="str">
        <f>D7</f>
        <v>Texas Triangle</v>
      </c>
      <c r="L4" s="102"/>
      <c r="M4" s="102"/>
    </row>
    <row r="5" spans="1:13">
      <c r="A5" s="4" t="s">
        <v>4</v>
      </c>
      <c r="B5" s="92">
        <v>6</v>
      </c>
      <c r="D5" t="s">
        <v>680</v>
      </c>
      <c r="E5">
        <v>1</v>
      </c>
      <c r="F5" s="42" t="s">
        <v>3</v>
      </c>
      <c r="G5" s="82">
        <f>B4</f>
        <v>8</v>
      </c>
      <c r="H5" s="48" t="s">
        <v>721</v>
      </c>
      <c r="J5" s="104">
        <v>4</v>
      </c>
      <c r="K5" s="103" t="str">
        <f>D2</f>
        <v>Cascadia</v>
      </c>
      <c r="L5" s="102"/>
      <c r="M5" s="102"/>
    </row>
    <row r="6" spans="1:13">
      <c r="A6" s="4" t="s">
        <v>5</v>
      </c>
      <c r="B6" s="92">
        <v>15</v>
      </c>
      <c r="D6" t="s">
        <v>681</v>
      </c>
      <c r="E6">
        <v>2</v>
      </c>
      <c r="F6" s="42" t="s">
        <v>688</v>
      </c>
      <c r="G6">
        <f>(B7+B33)/E6</f>
        <v>9</v>
      </c>
      <c r="H6" s="48" t="s">
        <v>720</v>
      </c>
      <c r="J6" s="48" t="s">
        <v>720</v>
      </c>
      <c r="K6" s="103" t="str">
        <f>D6</f>
        <v>Front Range</v>
      </c>
      <c r="L6" s="102"/>
      <c r="M6" s="102"/>
    </row>
    <row r="7" spans="1:13">
      <c r="A7" s="4" t="s">
        <v>6</v>
      </c>
      <c r="B7" s="92">
        <v>10</v>
      </c>
      <c r="D7" t="s">
        <v>682</v>
      </c>
      <c r="E7">
        <v>2</v>
      </c>
      <c r="F7" s="42" t="s">
        <v>43</v>
      </c>
      <c r="G7" s="82">
        <f>B45</f>
        <v>11</v>
      </c>
      <c r="H7" s="48">
        <v>3</v>
      </c>
      <c r="J7" s="48" t="s">
        <v>720</v>
      </c>
      <c r="K7" s="103" t="str">
        <f>D12</f>
        <v>Northeast</v>
      </c>
      <c r="L7" s="102"/>
      <c r="M7" s="102"/>
    </row>
    <row r="8" spans="1:13">
      <c r="A8" s="4" t="s">
        <v>7</v>
      </c>
      <c r="B8" s="92">
        <v>7</v>
      </c>
      <c r="D8" t="s">
        <v>683</v>
      </c>
      <c r="E8">
        <v>3</v>
      </c>
      <c r="F8" s="42" t="s">
        <v>694</v>
      </c>
      <c r="G8" s="99">
        <f>(B2+B26+B20)/E8</f>
        <v>7.333333333333333</v>
      </c>
      <c r="H8" s="48">
        <v>10</v>
      </c>
      <c r="J8" s="48" t="s">
        <v>721</v>
      </c>
      <c r="K8" s="103" t="str">
        <f>D5</f>
        <v>Arizona Sun Corridor</v>
      </c>
      <c r="L8" s="102"/>
      <c r="M8" s="102"/>
    </row>
    <row r="9" spans="1:13" ht="30">
      <c r="A9" s="4" t="s">
        <v>8</v>
      </c>
      <c r="B9" s="92">
        <v>8</v>
      </c>
      <c r="D9" t="s">
        <v>684</v>
      </c>
      <c r="E9">
        <v>7</v>
      </c>
      <c r="F9" s="42" t="s">
        <v>695</v>
      </c>
      <c r="G9" s="99">
        <f>(B24+B51+B15+B16+B37+B40+B25)/E9</f>
        <v>8</v>
      </c>
      <c r="H9" s="48" t="s">
        <v>721</v>
      </c>
      <c r="J9" s="48" t="s">
        <v>721</v>
      </c>
      <c r="K9" s="103" t="str">
        <f>D9</f>
        <v>Great Lakes</v>
      </c>
      <c r="L9" s="102"/>
      <c r="M9" s="102"/>
    </row>
    <row r="10" spans="1:13" ht="30">
      <c r="A10" s="4" t="s">
        <v>75</v>
      </c>
      <c r="B10" s="92">
        <v>8</v>
      </c>
      <c r="D10" t="s">
        <v>685</v>
      </c>
      <c r="E10">
        <v>4</v>
      </c>
      <c r="F10" s="42" t="s">
        <v>696</v>
      </c>
      <c r="G10">
        <f>(B12+B35+B42+B2)/E10</f>
        <v>7.5</v>
      </c>
      <c r="H10" s="48">
        <v>9</v>
      </c>
      <c r="J10" s="101">
        <v>9</v>
      </c>
      <c r="K10" s="108" t="str">
        <f>D10</f>
        <v>Piedmont Atlantic</v>
      </c>
      <c r="L10" s="102"/>
      <c r="M10" s="102"/>
    </row>
    <row r="11" spans="1:13">
      <c r="A11" s="4" t="s">
        <v>9</v>
      </c>
      <c r="B11" s="92">
        <v>7</v>
      </c>
      <c r="D11" t="s">
        <v>9</v>
      </c>
      <c r="E11">
        <v>1</v>
      </c>
      <c r="F11" s="42" t="s">
        <v>9</v>
      </c>
      <c r="G11" s="82">
        <f>B11</f>
        <v>7</v>
      </c>
      <c r="H11" s="48">
        <v>11</v>
      </c>
      <c r="J11" s="101">
        <v>10</v>
      </c>
      <c r="K11" s="103" t="str">
        <f>D8</f>
        <v>Gulf Coast</v>
      </c>
      <c r="L11" s="102"/>
      <c r="M11" s="102"/>
    </row>
    <row r="12" spans="1:13" ht="45.75" thickBot="1">
      <c r="A12" s="4" t="s">
        <v>10</v>
      </c>
      <c r="B12" s="92">
        <v>8</v>
      </c>
      <c r="D12" t="s">
        <v>686</v>
      </c>
      <c r="E12">
        <v>7</v>
      </c>
      <c r="F12" s="42" t="s">
        <v>690</v>
      </c>
      <c r="G12" s="99">
        <f>(B34+B32+B23+B8+B41+B22+B9)/E12</f>
        <v>9</v>
      </c>
      <c r="H12" s="48" t="s">
        <v>720</v>
      </c>
      <c r="J12" s="106">
        <v>11</v>
      </c>
      <c r="K12" s="105" t="str">
        <f>D11</f>
        <v>Florida</v>
      </c>
      <c r="L12" s="102"/>
      <c r="M12" s="102"/>
    </row>
    <row r="13" spans="1:13">
      <c r="A13" s="4" t="s">
        <v>11</v>
      </c>
      <c r="B13" s="92">
        <v>5</v>
      </c>
      <c r="J13" s="102"/>
      <c r="K13" s="102"/>
      <c r="L13" s="102"/>
      <c r="M13" s="102"/>
    </row>
    <row r="14" spans="1:13">
      <c r="A14" s="4" t="s">
        <v>12</v>
      </c>
      <c r="B14" s="92">
        <v>7</v>
      </c>
      <c r="D14" s="60" t="s">
        <v>697</v>
      </c>
      <c r="J14" s="102"/>
      <c r="K14" s="102"/>
      <c r="L14" s="102"/>
      <c r="M14" s="102"/>
    </row>
    <row r="15" spans="1:13">
      <c r="A15" s="4" t="s">
        <v>13</v>
      </c>
      <c r="B15" s="92">
        <v>7</v>
      </c>
    </row>
    <row r="16" spans="1:13">
      <c r="A16" s="4" t="s">
        <v>14</v>
      </c>
      <c r="B16" s="92">
        <v>8</v>
      </c>
    </row>
    <row r="17" spans="1:2">
      <c r="A17" s="4" t="s">
        <v>15</v>
      </c>
      <c r="B17" s="92">
        <v>6</v>
      </c>
    </row>
    <row r="18" spans="1:2">
      <c r="A18" s="4" t="s">
        <v>16</v>
      </c>
      <c r="B18" s="92">
        <v>8</v>
      </c>
    </row>
    <row r="19" spans="1:2">
      <c r="A19" s="4" t="s">
        <v>17</v>
      </c>
      <c r="B19" s="92">
        <v>8</v>
      </c>
    </row>
    <row r="20" spans="1:2">
      <c r="A20" s="4" t="s">
        <v>18</v>
      </c>
      <c r="B20" s="92">
        <v>9</v>
      </c>
    </row>
    <row r="21" spans="1:2">
      <c r="A21" s="4" t="s">
        <v>19</v>
      </c>
      <c r="B21" s="92">
        <v>8</v>
      </c>
    </row>
    <row r="22" spans="1:2">
      <c r="A22" s="4" t="s">
        <v>20</v>
      </c>
      <c r="B22" s="92">
        <v>12</v>
      </c>
    </row>
    <row r="23" spans="1:2">
      <c r="A23" s="4" t="s">
        <v>21</v>
      </c>
      <c r="B23" s="92">
        <v>7</v>
      </c>
    </row>
    <row r="24" spans="1:2">
      <c r="A24" s="4" t="s">
        <v>22</v>
      </c>
      <c r="B24" s="92">
        <v>8</v>
      </c>
    </row>
    <row r="25" spans="1:2">
      <c r="A25" s="4" t="s">
        <v>23</v>
      </c>
      <c r="B25" s="92">
        <v>5</v>
      </c>
    </row>
    <row r="26" spans="1:2">
      <c r="A26" s="4" t="s">
        <v>24</v>
      </c>
      <c r="B26" s="92">
        <v>7</v>
      </c>
    </row>
    <row r="27" spans="1:2">
      <c r="A27" s="4" t="s">
        <v>25</v>
      </c>
      <c r="B27" s="92">
        <v>8</v>
      </c>
    </row>
    <row r="28" spans="1:2">
      <c r="A28" s="4" t="s">
        <v>26</v>
      </c>
      <c r="B28" s="92">
        <v>7</v>
      </c>
    </row>
    <row r="29" spans="1:2">
      <c r="A29" s="4" t="s">
        <v>27</v>
      </c>
      <c r="B29" s="92">
        <v>5</v>
      </c>
    </row>
    <row r="30" spans="1:2">
      <c r="A30" s="4" t="s">
        <v>28</v>
      </c>
      <c r="B30" s="92">
        <v>9</v>
      </c>
    </row>
    <row r="31" spans="1:2">
      <c r="A31" s="4" t="s">
        <v>29</v>
      </c>
      <c r="B31" s="92">
        <v>5</v>
      </c>
    </row>
    <row r="32" spans="1:2">
      <c r="A32" s="4" t="s">
        <v>30</v>
      </c>
      <c r="B32" s="92">
        <v>10</v>
      </c>
    </row>
    <row r="33" spans="1:2">
      <c r="A33" s="4" t="s">
        <v>31</v>
      </c>
      <c r="B33" s="92">
        <v>8</v>
      </c>
    </row>
    <row r="34" spans="1:2">
      <c r="A34" s="4" t="s">
        <v>32</v>
      </c>
      <c r="B34" s="92">
        <v>13</v>
      </c>
    </row>
    <row r="35" spans="1:2">
      <c r="A35" s="4" t="s">
        <v>33</v>
      </c>
      <c r="B35" s="92">
        <v>10</v>
      </c>
    </row>
    <row r="36" spans="1:2">
      <c r="A36" s="4" t="s">
        <v>34</v>
      </c>
      <c r="B36" s="92">
        <v>7</v>
      </c>
    </row>
    <row r="37" spans="1:2">
      <c r="A37" s="4" t="s">
        <v>35</v>
      </c>
      <c r="B37" s="92">
        <v>9</v>
      </c>
    </row>
    <row r="38" spans="1:2">
      <c r="A38" s="4" t="s">
        <v>36</v>
      </c>
      <c r="B38" s="92">
        <v>7</v>
      </c>
    </row>
    <row r="39" spans="1:2">
      <c r="A39" s="4" t="s">
        <v>37</v>
      </c>
      <c r="B39" s="92">
        <v>8</v>
      </c>
    </row>
    <row r="40" spans="1:2">
      <c r="A40" s="4" t="s">
        <v>38</v>
      </c>
      <c r="B40" s="92">
        <v>13</v>
      </c>
    </row>
    <row r="41" spans="1:2">
      <c r="A41" s="4" t="s">
        <v>39</v>
      </c>
      <c r="B41" s="92">
        <v>6</v>
      </c>
    </row>
    <row r="42" spans="1:2">
      <c r="A42" s="4" t="s">
        <v>40</v>
      </c>
      <c r="B42" s="92">
        <v>6</v>
      </c>
    </row>
    <row r="43" spans="1:2">
      <c r="A43" s="4" t="s">
        <v>41</v>
      </c>
      <c r="B43" s="92">
        <v>5</v>
      </c>
    </row>
    <row r="44" spans="1:2">
      <c r="A44" s="4" t="s">
        <v>42</v>
      </c>
      <c r="B44" s="92">
        <v>7</v>
      </c>
    </row>
    <row r="45" spans="1:2">
      <c r="A45" s="4" t="s">
        <v>43</v>
      </c>
      <c r="B45" s="92">
        <v>11</v>
      </c>
    </row>
    <row r="46" spans="1:2">
      <c r="A46" s="4" t="s">
        <v>44</v>
      </c>
      <c r="B46" s="92">
        <v>8</v>
      </c>
    </row>
    <row r="47" spans="1:2">
      <c r="A47" s="4" t="s">
        <v>45</v>
      </c>
      <c r="B47" s="92">
        <v>7</v>
      </c>
    </row>
    <row r="48" spans="1:2">
      <c r="A48" s="4" t="s">
        <v>46</v>
      </c>
      <c r="B48" s="92">
        <v>10</v>
      </c>
    </row>
    <row r="49" spans="1:2">
      <c r="A49" s="4" t="s">
        <v>47</v>
      </c>
      <c r="B49" s="92">
        <v>13</v>
      </c>
    </row>
    <row r="50" spans="1:2">
      <c r="A50" s="4" t="s">
        <v>48</v>
      </c>
      <c r="B50" s="92">
        <v>6</v>
      </c>
    </row>
    <row r="51" spans="1:2">
      <c r="A51" s="4" t="s">
        <v>49</v>
      </c>
      <c r="B51" s="92">
        <v>6</v>
      </c>
    </row>
    <row r="52" spans="1:2">
      <c r="A52" s="4" t="s">
        <v>50</v>
      </c>
      <c r="B52" s="92">
        <v>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70D7F-CDA1-499D-B6DA-6159A7666E1B}">
  <sheetPr>
    <tabColor rgb="FFC00000"/>
  </sheetPr>
  <dimension ref="A1:P111"/>
  <sheetViews>
    <sheetView workbookViewId="0">
      <selection activeCell="M19" sqref="M19"/>
    </sheetView>
  </sheetViews>
  <sheetFormatPr defaultRowHeight="15"/>
  <cols>
    <col min="1" max="1" width="18.28515625" style="8" customWidth="1"/>
    <col min="2" max="2" width="19.7109375" hidden="1" customWidth="1"/>
    <col min="3" max="3" width="19.140625" hidden="1" customWidth="1"/>
    <col min="4" max="4" width="16.140625" hidden="1" customWidth="1"/>
    <col min="5" max="5" width="14" customWidth="1"/>
    <col min="6" max="8" width="10.7109375" customWidth="1"/>
    <col min="9" max="9" width="14.140625" customWidth="1"/>
    <col min="10" max="10" width="16.140625" customWidth="1"/>
    <col min="16" max="16" width="25.28515625" customWidth="1"/>
  </cols>
  <sheetData>
    <row r="1" spans="1:16">
      <c r="A1" s="35" t="s">
        <v>76</v>
      </c>
    </row>
    <row r="2" spans="1:16">
      <c r="A2" s="15" t="s">
        <v>82</v>
      </c>
    </row>
    <row r="3" spans="1:16" ht="30">
      <c r="A3" s="35" t="s">
        <v>77</v>
      </c>
      <c r="B3" t="s">
        <v>585</v>
      </c>
      <c r="C3" t="s">
        <v>586</v>
      </c>
      <c r="D3" s="38" t="s">
        <v>591</v>
      </c>
      <c r="E3" s="78" t="s">
        <v>595</v>
      </c>
      <c r="F3" s="78" t="s">
        <v>596</v>
      </c>
      <c r="G3" s="78" t="s">
        <v>598</v>
      </c>
      <c r="H3" s="78" t="s">
        <v>597</v>
      </c>
      <c r="I3" s="78" t="s">
        <v>660</v>
      </c>
      <c r="J3" s="38"/>
      <c r="P3" s="60"/>
    </row>
    <row r="4" spans="1:16">
      <c r="A4" s="35" t="s">
        <v>85</v>
      </c>
      <c r="G4" t="s">
        <v>650</v>
      </c>
      <c r="H4" t="s">
        <v>650</v>
      </c>
    </row>
    <row r="5" spans="1:16" ht="105">
      <c r="A5" s="35" t="s">
        <v>81</v>
      </c>
      <c r="B5" s="39" t="s">
        <v>592</v>
      </c>
      <c r="C5" s="39" t="s">
        <v>592</v>
      </c>
      <c r="E5" s="37" t="s">
        <v>648</v>
      </c>
      <c r="G5" s="39" t="s">
        <v>658</v>
      </c>
      <c r="H5" s="39" t="s">
        <v>658</v>
      </c>
    </row>
    <row r="6" spans="1:16">
      <c r="A6" s="35" t="s">
        <v>84</v>
      </c>
      <c r="B6">
        <v>2019</v>
      </c>
      <c r="C6">
        <v>2019</v>
      </c>
      <c r="E6">
        <v>2018</v>
      </c>
      <c r="F6" t="s">
        <v>74</v>
      </c>
      <c r="G6">
        <v>2019</v>
      </c>
      <c r="H6">
        <v>2019</v>
      </c>
    </row>
    <row r="7" spans="1:16" ht="165">
      <c r="A7" s="35" t="s">
        <v>102</v>
      </c>
      <c r="B7" s="42" t="s">
        <v>593</v>
      </c>
      <c r="C7" s="42" t="s">
        <v>593</v>
      </c>
      <c r="D7" s="42" t="s">
        <v>594</v>
      </c>
      <c r="E7" s="79" t="s">
        <v>659</v>
      </c>
      <c r="F7" s="79" t="s">
        <v>649</v>
      </c>
      <c r="J7" s="42"/>
    </row>
    <row r="8" spans="1:16">
      <c r="A8" s="2" t="s">
        <v>0</v>
      </c>
    </row>
    <row r="9" spans="1:16">
      <c r="A9" s="4" t="s">
        <v>1</v>
      </c>
      <c r="B9">
        <v>2382</v>
      </c>
      <c r="C9">
        <v>910</v>
      </c>
      <c r="D9" s="76">
        <f>$B9+$C9</f>
        <v>3292</v>
      </c>
      <c r="E9" s="76" t="s">
        <v>600</v>
      </c>
      <c r="F9" s="80">
        <v>35005</v>
      </c>
      <c r="G9" s="76">
        <v>2252</v>
      </c>
      <c r="H9" s="76">
        <v>2499</v>
      </c>
      <c r="I9" s="76">
        <f>$G9+$H9</f>
        <v>4751</v>
      </c>
      <c r="J9" s="76"/>
    </row>
    <row r="10" spans="1:16">
      <c r="A10" s="4" t="s">
        <v>2</v>
      </c>
      <c r="B10" t="s">
        <v>74</v>
      </c>
      <c r="C10" t="s">
        <v>74</v>
      </c>
      <c r="D10" s="76" t="e">
        <f t="shared" ref="D10:D59" si="0">$B10+$C10</f>
        <v>#VALUE!</v>
      </c>
      <c r="E10" s="76" t="s">
        <v>599</v>
      </c>
      <c r="F10" s="81">
        <v>99501</v>
      </c>
      <c r="G10" s="76">
        <v>8733</v>
      </c>
      <c r="H10" s="76">
        <v>114</v>
      </c>
      <c r="I10" s="76">
        <f t="shared" ref="I10:I59" si="1">$G10+$H10</f>
        <v>8847</v>
      </c>
      <c r="J10" s="76"/>
    </row>
    <row r="11" spans="1:16">
      <c r="A11" s="4" t="s">
        <v>3</v>
      </c>
      <c r="B11">
        <v>2606</v>
      </c>
      <c r="C11">
        <v>758</v>
      </c>
      <c r="D11" s="76">
        <f t="shared" si="0"/>
        <v>3364</v>
      </c>
      <c r="E11" s="76" t="s">
        <v>602</v>
      </c>
      <c r="F11" s="81">
        <v>85001</v>
      </c>
      <c r="G11" s="76">
        <v>1068</v>
      </c>
      <c r="H11" s="76">
        <v>4725</v>
      </c>
      <c r="I11" s="76">
        <f t="shared" si="1"/>
        <v>5793</v>
      </c>
      <c r="J11" s="76"/>
    </row>
    <row r="12" spans="1:16">
      <c r="A12" s="4" t="s">
        <v>4</v>
      </c>
      <c r="B12">
        <v>1992</v>
      </c>
      <c r="C12">
        <v>1353</v>
      </c>
      <c r="D12" s="76">
        <f t="shared" si="0"/>
        <v>3345</v>
      </c>
      <c r="E12" s="76" t="s">
        <v>601</v>
      </c>
      <c r="F12" s="81">
        <v>72002</v>
      </c>
      <c r="G12" s="76">
        <v>3190</v>
      </c>
      <c r="H12" s="76">
        <v>2098</v>
      </c>
      <c r="I12" s="76">
        <f t="shared" si="1"/>
        <v>5288</v>
      </c>
      <c r="J12" s="76"/>
    </row>
    <row r="13" spans="1:16">
      <c r="A13" s="4" t="s">
        <v>5</v>
      </c>
      <c r="B13">
        <v>913</v>
      </c>
      <c r="C13">
        <v>860</v>
      </c>
      <c r="D13" s="76">
        <f t="shared" si="0"/>
        <v>1773</v>
      </c>
      <c r="E13" s="76" t="s">
        <v>603</v>
      </c>
      <c r="F13" s="81">
        <v>90001</v>
      </c>
      <c r="G13" s="76">
        <v>1131</v>
      </c>
      <c r="H13" s="76">
        <v>1136</v>
      </c>
      <c r="I13" s="76">
        <f t="shared" si="1"/>
        <v>2267</v>
      </c>
      <c r="J13" s="76"/>
    </row>
    <row r="14" spans="1:16">
      <c r="A14" s="4" t="s">
        <v>6</v>
      </c>
      <c r="B14">
        <v>464</v>
      </c>
      <c r="C14">
        <v>2737</v>
      </c>
      <c r="D14" s="76">
        <f t="shared" si="0"/>
        <v>3201</v>
      </c>
      <c r="E14" s="76" t="s">
        <v>604</v>
      </c>
      <c r="F14" s="81">
        <v>80014</v>
      </c>
      <c r="G14" s="76">
        <v>6530</v>
      </c>
      <c r="H14" s="76">
        <v>755</v>
      </c>
      <c r="I14" s="76">
        <f t="shared" si="1"/>
        <v>7285</v>
      </c>
      <c r="J14" s="76"/>
    </row>
    <row r="15" spans="1:16">
      <c r="A15" s="4" t="s">
        <v>7</v>
      </c>
      <c r="B15">
        <v>669</v>
      </c>
      <c r="C15">
        <v>2179</v>
      </c>
      <c r="D15" s="76">
        <f t="shared" si="0"/>
        <v>2848</v>
      </c>
      <c r="E15" s="76" t="s">
        <v>605</v>
      </c>
      <c r="F15" s="64" t="s">
        <v>651</v>
      </c>
      <c r="G15" s="76">
        <v>5161</v>
      </c>
      <c r="H15" s="76">
        <v>978</v>
      </c>
      <c r="I15" s="76">
        <f t="shared" si="1"/>
        <v>6139</v>
      </c>
      <c r="J15" s="76"/>
    </row>
    <row r="16" spans="1:16">
      <c r="A16" s="4" t="s">
        <v>8</v>
      </c>
      <c r="B16">
        <v>1415</v>
      </c>
      <c r="C16">
        <v>1589</v>
      </c>
      <c r="D16" s="76">
        <f t="shared" si="0"/>
        <v>3004</v>
      </c>
      <c r="E16" s="76" t="s">
        <v>607</v>
      </c>
      <c r="F16" s="81">
        <v>19801</v>
      </c>
      <c r="G16" s="76">
        <v>4331</v>
      </c>
      <c r="H16" s="76">
        <v>1477</v>
      </c>
      <c r="I16" s="76">
        <f t="shared" si="1"/>
        <v>5808</v>
      </c>
      <c r="J16" s="76"/>
    </row>
    <row r="17" spans="1:10">
      <c r="A17" s="4" t="s">
        <v>75</v>
      </c>
      <c r="B17" s="77" t="s">
        <v>74</v>
      </c>
      <c r="C17" t="s">
        <v>74</v>
      </c>
      <c r="D17" s="76" t="e">
        <f t="shared" si="0"/>
        <v>#VALUE!</v>
      </c>
      <c r="E17" s="76" t="s">
        <v>606</v>
      </c>
      <c r="F17" s="81">
        <v>20001</v>
      </c>
      <c r="G17" s="76">
        <v>3663</v>
      </c>
      <c r="H17" s="76">
        <v>1904</v>
      </c>
      <c r="I17" s="76">
        <f t="shared" si="1"/>
        <v>5567</v>
      </c>
      <c r="J17" s="76"/>
    </row>
    <row r="18" spans="1:10">
      <c r="A18" s="4" t="s">
        <v>9</v>
      </c>
      <c r="B18">
        <v>3730</v>
      </c>
      <c r="C18">
        <v>124</v>
      </c>
      <c r="D18" s="76">
        <f t="shared" si="0"/>
        <v>3854</v>
      </c>
      <c r="E18" s="76" t="s">
        <v>608</v>
      </c>
      <c r="F18" s="81">
        <v>32034</v>
      </c>
      <c r="G18" s="76">
        <v>990</v>
      </c>
      <c r="H18" s="76">
        <v>2963</v>
      </c>
      <c r="I18" s="76">
        <f t="shared" si="1"/>
        <v>3953</v>
      </c>
      <c r="J18" s="76"/>
    </row>
    <row r="19" spans="1:10">
      <c r="A19" s="4" t="s">
        <v>10</v>
      </c>
      <c r="B19">
        <v>2193</v>
      </c>
      <c r="C19">
        <v>923</v>
      </c>
      <c r="D19" s="76">
        <f t="shared" si="0"/>
        <v>3116</v>
      </c>
      <c r="E19" s="76" t="s">
        <v>609</v>
      </c>
      <c r="F19" s="81">
        <v>30301</v>
      </c>
      <c r="G19" s="76">
        <v>2701</v>
      </c>
      <c r="H19" s="76">
        <v>1978</v>
      </c>
      <c r="I19" s="76">
        <f t="shared" si="1"/>
        <v>4679</v>
      </c>
      <c r="J19" s="76"/>
    </row>
    <row r="20" spans="1:10">
      <c r="A20" s="4" t="s">
        <v>11</v>
      </c>
      <c r="B20" s="77" t="s">
        <v>74</v>
      </c>
      <c r="C20" t="s">
        <v>74</v>
      </c>
      <c r="D20" s="76" t="e">
        <f t="shared" si="0"/>
        <v>#VALUE!</v>
      </c>
      <c r="E20" s="76" t="s">
        <v>647</v>
      </c>
      <c r="F20" s="81">
        <v>96795</v>
      </c>
      <c r="G20" s="82">
        <v>0</v>
      </c>
      <c r="H20" s="76">
        <v>4451</v>
      </c>
      <c r="I20" s="76">
        <f t="shared" si="1"/>
        <v>4451</v>
      </c>
      <c r="J20" s="76"/>
    </row>
    <row r="21" spans="1:10">
      <c r="A21" s="4" t="s">
        <v>12</v>
      </c>
      <c r="B21">
        <v>429</v>
      </c>
      <c r="C21">
        <v>2897</v>
      </c>
      <c r="D21" s="76">
        <f t="shared" si="0"/>
        <v>3326</v>
      </c>
      <c r="E21" s="76" t="s">
        <v>611</v>
      </c>
      <c r="F21" s="81">
        <v>83701</v>
      </c>
      <c r="G21" s="76">
        <v>5527</v>
      </c>
      <c r="H21" s="76">
        <v>1028</v>
      </c>
      <c r="I21" s="76">
        <f t="shared" si="1"/>
        <v>6555</v>
      </c>
      <c r="J21" s="76"/>
    </row>
    <row r="22" spans="1:10">
      <c r="A22" s="4" t="s">
        <v>13</v>
      </c>
      <c r="B22">
        <v>944</v>
      </c>
      <c r="C22">
        <v>2293</v>
      </c>
      <c r="D22" s="76">
        <f t="shared" si="0"/>
        <v>3237</v>
      </c>
      <c r="E22" s="76" t="s">
        <v>612</v>
      </c>
      <c r="F22" s="81">
        <v>60007</v>
      </c>
      <c r="G22" s="76">
        <v>6473</v>
      </c>
      <c r="H22" s="76">
        <v>909</v>
      </c>
      <c r="I22" s="76">
        <f t="shared" si="1"/>
        <v>7382</v>
      </c>
      <c r="J22" s="76"/>
    </row>
    <row r="23" spans="1:10">
      <c r="A23" s="4" t="s">
        <v>14</v>
      </c>
      <c r="B23">
        <v>1060</v>
      </c>
      <c r="C23">
        <v>2069</v>
      </c>
      <c r="D23" s="76">
        <f t="shared" si="0"/>
        <v>3129</v>
      </c>
      <c r="E23" s="76" t="s">
        <v>613</v>
      </c>
      <c r="F23" s="81">
        <v>46077</v>
      </c>
      <c r="G23" s="76">
        <v>5366</v>
      </c>
      <c r="H23" s="76">
        <v>1278</v>
      </c>
      <c r="I23" s="76">
        <f t="shared" si="1"/>
        <v>6644</v>
      </c>
      <c r="J23" s="76"/>
    </row>
    <row r="24" spans="1:10">
      <c r="A24" s="4" t="s">
        <v>15</v>
      </c>
      <c r="B24">
        <v>790</v>
      </c>
      <c r="C24">
        <v>2665</v>
      </c>
      <c r="D24" s="76">
        <f t="shared" si="0"/>
        <v>3455</v>
      </c>
      <c r="E24" s="76" t="s">
        <v>610</v>
      </c>
      <c r="F24" s="81">
        <v>50047</v>
      </c>
      <c r="G24" s="76">
        <v>6719</v>
      </c>
      <c r="H24" s="76">
        <v>1086</v>
      </c>
      <c r="I24" s="76">
        <f t="shared" si="1"/>
        <v>7805</v>
      </c>
      <c r="J24" s="76"/>
    </row>
    <row r="25" spans="1:10">
      <c r="A25" s="4" t="s">
        <v>16</v>
      </c>
      <c r="B25">
        <v>1486</v>
      </c>
      <c r="C25">
        <v>1981</v>
      </c>
      <c r="D25" s="76">
        <f t="shared" si="0"/>
        <v>3467</v>
      </c>
      <c r="E25" s="76" t="s">
        <v>614</v>
      </c>
      <c r="F25" s="81">
        <v>67052</v>
      </c>
      <c r="G25" s="76">
        <v>4725</v>
      </c>
      <c r="H25" s="76">
        <v>1822</v>
      </c>
      <c r="I25" s="76">
        <f t="shared" si="1"/>
        <v>6547</v>
      </c>
      <c r="J25" s="76"/>
    </row>
    <row r="26" spans="1:10">
      <c r="A26" s="4" t="s">
        <v>17</v>
      </c>
      <c r="B26">
        <v>1499</v>
      </c>
      <c r="C26">
        <v>1618</v>
      </c>
      <c r="D26" s="76">
        <f t="shared" si="0"/>
        <v>3117</v>
      </c>
      <c r="E26" s="76" t="s">
        <v>615</v>
      </c>
      <c r="F26" s="81">
        <v>40018</v>
      </c>
      <c r="G26" s="76">
        <v>4121</v>
      </c>
      <c r="H26" s="76">
        <v>1767</v>
      </c>
      <c r="I26" s="76">
        <f t="shared" si="1"/>
        <v>5888</v>
      </c>
      <c r="J26" s="76"/>
    </row>
    <row r="27" spans="1:10">
      <c r="A27" s="4" t="s">
        <v>18</v>
      </c>
      <c r="B27">
        <v>2735</v>
      </c>
      <c r="C27">
        <v>643</v>
      </c>
      <c r="D27" s="76">
        <f t="shared" si="0"/>
        <v>3378</v>
      </c>
      <c r="E27" s="76" t="s">
        <v>616</v>
      </c>
      <c r="F27" s="81">
        <v>70032</v>
      </c>
      <c r="G27" s="76">
        <v>1249</v>
      </c>
      <c r="H27" s="76">
        <v>2947</v>
      </c>
      <c r="I27" s="76">
        <f t="shared" si="1"/>
        <v>4196</v>
      </c>
      <c r="J27" s="76"/>
    </row>
    <row r="28" spans="1:10">
      <c r="A28" s="4" t="s">
        <v>19</v>
      </c>
      <c r="B28">
        <v>211</v>
      </c>
      <c r="C28">
        <v>2910</v>
      </c>
      <c r="D28" s="76">
        <f t="shared" si="0"/>
        <v>3121</v>
      </c>
      <c r="E28" s="76" t="s">
        <v>619</v>
      </c>
      <c r="F28" s="64" t="s">
        <v>652</v>
      </c>
      <c r="G28" s="76">
        <v>6897</v>
      </c>
      <c r="H28" s="76">
        <v>447</v>
      </c>
      <c r="I28" s="76">
        <f t="shared" si="1"/>
        <v>7344</v>
      </c>
      <c r="J28" s="76"/>
    </row>
    <row r="29" spans="1:10">
      <c r="A29" s="4" t="s">
        <v>20</v>
      </c>
      <c r="B29">
        <v>1577</v>
      </c>
      <c r="C29">
        <v>1616</v>
      </c>
      <c r="D29" s="76">
        <f t="shared" si="0"/>
        <v>3193</v>
      </c>
      <c r="E29" s="76" t="s">
        <v>618</v>
      </c>
      <c r="F29" s="81">
        <v>21201</v>
      </c>
      <c r="G29" s="76">
        <v>4187</v>
      </c>
      <c r="H29" s="76">
        <v>1679</v>
      </c>
      <c r="I29" s="76">
        <f t="shared" si="1"/>
        <v>5866</v>
      </c>
      <c r="J29" s="76"/>
    </row>
    <row r="30" spans="1:10">
      <c r="A30" s="4" t="s">
        <v>21</v>
      </c>
      <c r="B30">
        <v>551</v>
      </c>
      <c r="C30">
        <v>2298</v>
      </c>
      <c r="D30" s="76">
        <f t="shared" si="0"/>
        <v>2849</v>
      </c>
      <c r="E30" s="76" t="s">
        <v>617</v>
      </c>
      <c r="F30" s="64" t="s">
        <v>653</v>
      </c>
      <c r="G30" s="76">
        <v>5254</v>
      </c>
      <c r="H30" s="76">
        <v>947</v>
      </c>
      <c r="I30" s="76">
        <f t="shared" si="1"/>
        <v>6201</v>
      </c>
      <c r="J30" s="76"/>
    </row>
    <row r="31" spans="1:10">
      <c r="A31" s="4" t="s">
        <v>22</v>
      </c>
      <c r="B31">
        <v>575</v>
      </c>
      <c r="C31">
        <v>2416</v>
      </c>
      <c r="D31" s="76">
        <f t="shared" si="0"/>
        <v>2991</v>
      </c>
      <c r="E31" s="76" t="s">
        <v>620</v>
      </c>
      <c r="F31" s="81">
        <v>48127</v>
      </c>
      <c r="G31" s="76">
        <v>6211</v>
      </c>
      <c r="H31" s="76">
        <v>869</v>
      </c>
      <c r="I31" s="76">
        <f t="shared" si="1"/>
        <v>7080</v>
      </c>
      <c r="J31" s="76"/>
    </row>
    <row r="32" spans="1:10">
      <c r="A32" s="4" t="s">
        <v>23</v>
      </c>
      <c r="B32">
        <v>376</v>
      </c>
      <c r="C32">
        <v>3391</v>
      </c>
      <c r="D32" s="76">
        <f t="shared" si="0"/>
        <v>3767</v>
      </c>
      <c r="E32" s="76" t="s">
        <v>621</v>
      </c>
      <c r="F32" s="64">
        <v>55111</v>
      </c>
      <c r="G32" s="76">
        <v>7951</v>
      </c>
      <c r="H32" s="76">
        <v>784</v>
      </c>
      <c r="I32" s="76">
        <f t="shared" si="1"/>
        <v>8735</v>
      </c>
      <c r="J32" s="76"/>
    </row>
    <row r="33" spans="1:10">
      <c r="A33" s="4" t="s">
        <v>24</v>
      </c>
      <c r="B33">
        <v>2453</v>
      </c>
      <c r="C33">
        <v>911</v>
      </c>
      <c r="D33" s="76">
        <f t="shared" si="0"/>
        <v>3364</v>
      </c>
      <c r="E33" s="76" t="s">
        <v>623</v>
      </c>
      <c r="F33" s="81">
        <v>39056</v>
      </c>
      <c r="G33" s="76">
        <v>2150</v>
      </c>
      <c r="H33" s="76">
        <v>2455</v>
      </c>
      <c r="I33" s="76">
        <f t="shared" si="1"/>
        <v>4605</v>
      </c>
      <c r="J33" s="76"/>
    </row>
    <row r="34" spans="1:10">
      <c r="A34" s="4" t="s">
        <v>25</v>
      </c>
      <c r="B34">
        <v>1353</v>
      </c>
      <c r="C34">
        <v>1984</v>
      </c>
      <c r="D34" s="76">
        <f t="shared" si="0"/>
        <v>3337</v>
      </c>
      <c r="E34" s="76" t="s">
        <v>622</v>
      </c>
      <c r="F34" s="64">
        <v>64030</v>
      </c>
      <c r="G34" s="76">
        <v>5395</v>
      </c>
      <c r="H34" s="76">
        <v>1334</v>
      </c>
      <c r="I34" s="76">
        <f t="shared" si="1"/>
        <v>6729</v>
      </c>
      <c r="J34" s="76"/>
    </row>
    <row r="35" spans="1:10">
      <c r="A35" s="4" t="s">
        <v>26</v>
      </c>
      <c r="B35">
        <v>163</v>
      </c>
      <c r="C35">
        <v>3406</v>
      </c>
      <c r="D35" s="76">
        <f t="shared" si="0"/>
        <v>3569</v>
      </c>
      <c r="E35" s="76" t="s">
        <v>624</v>
      </c>
      <c r="F35" s="81">
        <v>59101</v>
      </c>
      <c r="G35" s="76">
        <v>7662</v>
      </c>
      <c r="H35" s="76">
        <v>748</v>
      </c>
      <c r="I35" s="76">
        <f t="shared" si="1"/>
        <v>8410</v>
      </c>
      <c r="J35" s="76"/>
    </row>
    <row r="36" spans="1:10">
      <c r="A36" s="4" t="s">
        <v>27</v>
      </c>
      <c r="B36">
        <v>977</v>
      </c>
      <c r="C36">
        <v>2472</v>
      </c>
      <c r="D36" s="76">
        <f t="shared" si="0"/>
        <v>3449</v>
      </c>
      <c r="E36" s="76" t="s">
        <v>627</v>
      </c>
      <c r="F36" s="64">
        <v>68007</v>
      </c>
      <c r="G36" s="76">
        <v>6386</v>
      </c>
      <c r="H36" s="76">
        <v>1343</v>
      </c>
      <c r="I36" s="76">
        <f t="shared" si="1"/>
        <v>7729</v>
      </c>
      <c r="J36" s="76"/>
    </row>
    <row r="37" spans="1:10">
      <c r="A37" s="4" t="s">
        <v>28</v>
      </c>
      <c r="B37">
        <v>1970</v>
      </c>
      <c r="C37">
        <v>1433</v>
      </c>
      <c r="D37" s="76">
        <f t="shared" si="0"/>
        <v>3403</v>
      </c>
      <c r="E37" s="76" t="s">
        <v>631</v>
      </c>
      <c r="F37" s="81">
        <v>88901</v>
      </c>
      <c r="G37" s="76">
        <v>2119</v>
      </c>
      <c r="H37" s="76">
        <v>3424</v>
      </c>
      <c r="I37" s="76">
        <f t="shared" si="1"/>
        <v>5543</v>
      </c>
      <c r="J37" s="76"/>
    </row>
    <row r="38" spans="1:10">
      <c r="A38" s="4" t="s">
        <v>29</v>
      </c>
      <c r="B38">
        <v>403</v>
      </c>
      <c r="C38">
        <v>2753</v>
      </c>
      <c r="D38" s="76">
        <f t="shared" si="0"/>
        <v>3156</v>
      </c>
      <c r="E38" s="76" t="s">
        <v>628</v>
      </c>
      <c r="F38" s="64" t="s">
        <v>654</v>
      </c>
      <c r="G38" s="76">
        <v>6253</v>
      </c>
      <c r="H38" s="76">
        <v>809</v>
      </c>
      <c r="I38" s="76">
        <f t="shared" si="1"/>
        <v>7062</v>
      </c>
      <c r="J38" s="76"/>
    </row>
    <row r="39" spans="1:10">
      <c r="A39" s="4" t="s">
        <v>30</v>
      </c>
      <c r="B39">
        <v>965</v>
      </c>
      <c r="C39">
        <v>1897</v>
      </c>
      <c r="D39" s="76">
        <f t="shared" si="0"/>
        <v>2862</v>
      </c>
      <c r="E39" s="76" t="s">
        <v>629</v>
      </c>
      <c r="F39" s="64" t="s">
        <v>655</v>
      </c>
      <c r="G39" s="76">
        <v>4653</v>
      </c>
      <c r="H39" s="76">
        <v>1343</v>
      </c>
      <c r="I39" s="76">
        <f t="shared" si="1"/>
        <v>5996</v>
      </c>
      <c r="J39" s="76"/>
    </row>
    <row r="40" spans="1:10">
      <c r="A40" s="4" t="s">
        <v>31</v>
      </c>
      <c r="B40">
        <v>1125</v>
      </c>
      <c r="C40">
        <v>1792</v>
      </c>
      <c r="D40" s="76">
        <f t="shared" si="0"/>
        <v>2917</v>
      </c>
      <c r="E40" s="76" t="s">
        <v>630</v>
      </c>
      <c r="F40" s="64">
        <v>87101</v>
      </c>
      <c r="G40" s="76">
        <v>4269</v>
      </c>
      <c r="H40" s="76">
        <v>1474</v>
      </c>
      <c r="I40" s="76">
        <f t="shared" si="1"/>
        <v>5743</v>
      </c>
      <c r="J40" s="76"/>
    </row>
    <row r="41" spans="1:10">
      <c r="A41" s="4" t="s">
        <v>32</v>
      </c>
      <c r="B41">
        <v>596</v>
      </c>
      <c r="C41">
        <v>2266</v>
      </c>
      <c r="D41" s="76">
        <f t="shared" si="0"/>
        <v>2862</v>
      </c>
      <c r="E41" s="76" t="s">
        <v>632</v>
      </c>
      <c r="F41" s="64">
        <v>10001</v>
      </c>
      <c r="G41" s="76">
        <v>4632</v>
      </c>
      <c r="H41" s="76">
        <v>1374</v>
      </c>
      <c r="I41" s="76">
        <f t="shared" si="1"/>
        <v>6006</v>
      </c>
      <c r="J41" s="76"/>
    </row>
    <row r="42" spans="1:10">
      <c r="A42" s="4" t="s">
        <v>33</v>
      </c>
      <c r="B42">
        <v>1823</v>
      </c>
      <c r="C42">
        <v>1189</v>
      </c>
      <c r="D42" s="76">
        <f t="shared" si="0"/>
        <v>3012</v>
      </c>
      <c r="E42" s="76" t="s">
        <v>625</v>
      </c>
      <c r="F42" s="64">
        <v>28105</v>
      </c>
      <c r="G42" s="76">
        <v>2641</v>
      </c>
      <c r="H42" s="76">
        <v>2174</v>
      </c>
      <c r="I42" s="76">
        <f t="shared" si="1"/>
        <v>4815</v>
      </c>
      <c r="J42" s="76"/>
    </row>
    <row r="43" spans="1:10">
      <c r="A43" s="4" t="s">
        <v>34</v>
      </c>
      <c r="B43">
        <v>303</v>
      </c>
      <c r="C43">
        <v>3766</v>
      </c>
      <c r="D43" s="76">
        <f t="shared" si="0"/>
        <v>4069</v>
      </c>
      <c r="E43" s="76" t="s">
        <v>626</v>
      </c>
      <c r="F43" s="64">
        <v>58102</v>
      </c>
      <c r="G43" s="76">
        <v>9656</v>
      </c>
      <c r="H43" s="76">
        <v>518</v>
      </c>
      <c r="I43" s="76">
        <f t="shared" si="1"/>
        <v>10174</v>
      </c>
      <c r="J43" s="76"/>
    </row>
    <row r="44" spans="1:10">
      <c r="A44" s="4" t="s">
        <v>35</v>
      </c>
      <c r="B44">
        <v>991</v>
      </c>
      <c r="C44">
        <v>1979</v>
      </c>
      <c r="D44" s="76">
        <f t="shared" si="0"/>
        <v>2970</v>
      </c>
      <c r="E44" s="76" t="s">
        <v>633</v>
      </c>
      <c r="F44" s="64">
        <v>43004</v>
      </c>
      <c r="G44" s="76">
        <v>5136</v>
      </c>
      <c r="H44" s="76">
        <v>1246</v>
      </c>
      <c r="I44" s="76">
        <f t="shared" si="1"/>
        <v>6382</v>
      </c>
      <c r="J44" s="76"/>
    </row>
    <row r="45" spans="1:10">
      <c r="A45" s="4" t="s">
        <v>36</v>
      </c>
      <c r="B45">
        <v>2001</v>
      </c>
      <c r="C45">
        <v>1455</v>
      </c>
      <c r="D45" s="76">
        <f t="shared" si="0"/>
        <v>3456</v>
      </c>
      <c r="E45" s="76" t="s">
        <v>634</v>
      </c>
      <c r="F45" s="64">
        <v>73008</v>
      </c>
      <c r="G45" s="76">
        <v>3680</v>
      </c>
      <c r="H45" s="76">
        <v>2282</v>
      </c>
      <c r="I45" s="76">
        <f t="shared" si="1"/>
        <v>5962</v>
      </c>
      <c r="J45" s="76"/>
    </row>
    <row r="46" spans="1:10">
      <c r="A46" s="4" t="s">
        <v>37</v>
      </c>
      <c r="B46">
        <v>154</v>
      </c>
      <c r="C46">
        <v>2236</v>
      </c>
      <c r="D46" s="76">
        <f t="shared" si="0"/>
        <v>2390</v>
      </c>
      <c r="E46" s="76" t="s">
        <v>619</v>
      </c>
      <c r="F46" s="64">
        <v>97035</v>
      </c>
      <c r="G46" s="76">
        <v>4505</v>
      </c>
      <c r="H46" s="76">
        <v>381</v>
      </c>
      <c r="I46" s="76">
        <f t="shared" si="1"/>
        <v>4886</v>
      </c>
      <c r="J46" s="76"/>
    </row>
    <row r="47" spans="1:10">
      <c r="A47" s="4" t="s">
        <v>38</v>
      </c>
      <c r="B47">
        <v>880</v>
      </c>
      <c r="C47">
        <v>2058</v>
      </c>
      <c r="D47" s="76">
        <f t="shared" si="0"/>
        <v>2938</v>
      </c>
      <c r="E47" s="76" t="s">
        <v>635</v>
      </c>
      <c r="F47" s="64">
        <v>19019</v>
      </c>
      <c r="G47" s="76">
        <v>4943</v>
      </c>
      <c r="H47" s="76">
        <v>1145</v>
      </c>
      <c r="I47" s="76">
        <f t="shared" si="1"/>
        <v>6088</v>
      </c>
      <c r="J47" s="76"/>
    </row>
    <row r="48" spans="1:10">
      <c r="A48" s="4" t="s">
        <v>39</v>
      </c>
      <c r="B48">
        <v>640</v>
      </c>
      <c r="C48">
        <v>2073</v>
      </c>
      <c r="D48" s="76">
        <f t="shared" si="0"/>
        <v>2713</v>
      </c>
      <c r="E48" s="76" t="s">
        <v>636</v>
      </c>
      <c r="F48" s="64" t="s">
        <v>656</v>
      </c>
      <c r="G48" s="76">
        <v>5605</v>
      </c>
      <c r="H48" s="76">
        <v>795</v>
      </c>
      <c r="I48" s="76">
        <f t="shared" si="1"/>
        <v>6400</v>
      </c>
      <c r="J48" s="76"/>
    </row>
    <row r="49" spans="1:10">
      <c r="A49" s="4" t="s">
        <v>40</v>
      </c>
      <c r="B49">
        <v>2229</v>
      </c>
      <c r="C49">
        <v>948</v>
      </c>
      <c r="D49" s="76">
        <f t="shared" si="0"/>
        <v>3177</v>
      </c>
      <c r="E49" s="76" t="s">
        <v>637</v>
      </c>
      <c r="F49" s="64">
        <v>29401</v>
      </c>
      <c r="G49" s="76">
        <v>1651</v>
      </c>
      <c r="H49" s="76">
        <v>2530</v>
      </c>
      <c r="I49" s="76">
        <f t="shared" si="1"/>
        <v>4181</v>
      </c>
      <c r="J49" s="76"/>
    </row>
    <row r="50" spans="1:10">
      <c r="A50" s="4" t="s">
        <v>41</v>
      </c>
      <c r="B50">
        <v>596</v>
      </c>
      <c r="C50">
        <v>3070</v>
      </c>
      <c r="D50" s="76">
        <f t="shared" si="0"/>
        <v>3666</v>
      </c>
      <c r="E50" s="76" t="s">
        <v>638</v>
      </c>
      <c r="F50" s="64">
        <v>57101</v>
      </c>
      <c r="G50" s="76">
        <v>7870</v>
      </c>
      <c r="H50" s="76">
        <v>837</v>
      </c>
      <c r="I50" s="76">
        <f t="shared" si="1"/>
        <v>8707</v>
      </c>
      <c r="J50" s="76"/>
    </row>
    <row r="51" spans="1:10">
      <c r="A51" s="4" t="s">
        <v>42</v>
      </c>
      <c r="B51">
        <v>1566</v>
      </c>
      <c r="C51">
        <v>1433</v>
      </c>
      <c r="D51" s="76">
        <f t="shared" si="0"/>
        <v>2999</v>
      </c>
      <c r="E51" s="76" t="s">
        <v>639</v>
      </c>
      <c r="F51" s="64">
        <v>37011</v>
      </c>
      <c r="G51" s="76">
        <v>3117</v>
      </c>
      <c r="H51" s="76">
        <v>2159</v>
      </c>
      <c r="I51" s="76">
        <f t="shared" si="1"/>
        <v>5276</v>
      </c>
      <c r="J51" s="76"/>
    </row>
    <row r="52" spans="1:10">
      <c r="A52" s="4" t="s">
        <v>43</v>
      </c>
      <c r="B52">
        <v>2932</v>
      </c>
      <c r="C52">
        <v>752</v>
      </c>
      <c r="D52" s="76">
        <f t="shared" si="0"/>
        <v>3684</v>
      </c>
      <c r="E52" s="76" t="s">
        <v>640</v>
      </c>
      <c r="F52" s="64">
        <v>77001</v>
      </c>
      <c r="G52" s="76">
        <v>1322</v>
      </c>
      <c r="H52" s="76">
        <v>3275</v>
      </c>
      <c r="I52" s="76">
        <f t="shared" si="1"/>
        <v>4597</v>
      </c>
      <c r="J52" s="76"/>
    </row>
    <row r="53" spans="1:10">
      <c r="A53" s="4" t="s">
        <v>44</v>
      </c>
      <c r="B53">
        <v>664</v>
      </c>
      <c r="C53">
        <v>2708</v>
      </c>
      <c r="D53" s="76">
        <f t="shared" si="0"/>
        <v>3372</v>
      </c>
      <c r="E53" s="76" t="s">
        <v>641</v>
      </c>
      <c r="F53" s="64">
        <v>84044</v>
      </c>
      <c r="G53" s="76">
        <v>5664</v>
      </c>
      <c r="H53" s="76">
        <v>1423</v>
      </c>
      <c r="I53" s="76">
        <f t="shared" si="1"/>
        <v>7087</v>
      </c>
      <c r="J53" s="76"/>
    </row>
    <row r="54" spans="1:10">
      <c r="A54" s="4" t="s">
        <v>45</v>
      </c>
      <c r="B54">
        <v>284</v>
      </c>
      <c r="C54">
        <v>2949</v>
      </c>
      <c r="D54" s="76">
        <f t="shared" si="0"/>
        <v>3233</v>
      </c>
      <c r="E54" s="76" t="s">
        <v>643</v>
      </c>
      <c r="F54" s="64" t="s">
        <v>657</v>
      </c>
      <c r="G54" s="76">
        <v>7253</v>
      </c>
      <c r="H54" s="76">
        <v>598</v>
      </c>
      <c r="I54" s="76">
        <f t="shared" si="1"/>
        <v>7851</v>
      </c>
      <c r="J54" s="76"/>
    </row>
    <row r="55" spans="1:10">
      <c r="A55" s="4" t="s">
        <v>46</v>
      </c>
      <c r="B55">
        <v>1491</v>
      </c>
      <c r="C55">
        <v>1531</v>
      </c>
      <c r="D55" s="76">
        <f t="shared" si="0"/>
        <v>3022</v>
      </c>
      <c r="E55" s="76" t="s">
        <v>642</v>
      </c>
      <c r="F55" s="64">
        <v>23450</v>
      </c>
      <c r="G55" s="76">
        <v>3083</v>
      </c>
      <c r="H55" s="76">
        <v>1754</v>
      </c>
      <c r="I55" s="76">
        <f t="shared" si="1"/>
        <v>4837</v>
      </c>
      <c r="J55" s="76"/>
    </row>
    <row r="56" spans="1:10">
      <c r="A56" s="4" t="s">
        <v>47</v>
      </c>
      <c r="B56">
        <v>117</v>
      </c>
      <c r="C56">
        <v>2386</v>
      </c>
      <c r="D56" s="76">
        <f t="shared" si="0"/>
        <v>2503</v>
      </c>
      <c r="E56" s="76" t="s">
        <v>644</v>
      </c>
      <c r="F56" s="64">
        <v>98101</v>
      </c>
      <c r="G56" s="76">
        <v>4369</v>
      </c>
      <c r="H56" s="76">
        <v>276</v>
      </c>
      <c r="I56" s="76">
        <f t="shared" si="1"/>
        <v>4645</v>
      </c>
      <c r="J56" s="76"/>
    </row>
    <row r="57" spans="1:10">
      <c r="A57" s="4" t="s">
        <v>48</v>
      </c>
      <c r="B57">
        <v>1017</v>
      </c>
      <c r="C57">
        <v>1827</v>
      </c>
      <c r="D57" s="76">
        <f t="shared" si="0"/>
        <v>2844</v>
      </c>
      <c r="E57" s="76" t="s">
        <v>637</v>
      </c>
      <c r="F57" s="64">
        <v>25301</v>
      </c>
      <c r="G57" s="76">
        <v>4135</v>
      </c>
      <c r="H57" s="76">
        <v>1341</v>
      </c>
      <c r="I57" s="76">
        <f t="shared" si="1"/>
        <v>5476</v>
      </c>
      <c r="J57" s="76"/>
    </row>
    <row r="58" spans="1:10">
      <c r="A58" s="4" t="s">
        <v>49</v>
      </c>
      <c r="B58">
        <v>480</v>
      </c>
      <c r="C58">
        <v>2829</v>
      </c>
      <c r="D58" s="76">
        <f t="shared" si="0"/>
        <v>3309</v>
      </c>
      <c r="E58" s="76" t="s">
        <v>645</v>
      </c>
      <c r="F58" s="64">
        <v>53201</v>
      </c>
      <c r="G58" s="76">
        <v>6862</v>
      </c>
      <c r="H58" s="76">
        <v>694</v>
      </c>
      <c r="I58" s="76">
        <f t="shared" si="1"/>
        <v>7556</v>
      </c>
      <c r="J58" s="76"/>
    </row>
    <row r="59" spans="1:10">
      <c r="A59" s="4" t="s">
        <v>50</v>
      </c>
      <c r="B59">
        <v>285</v>
      </c>
      <c r="C59">
        <v>3312</v>
      </c>
      <c r="D59" s="76">
        <f t="shared" si="0"/>
        <v>3597</v>
      </c>
      <c r="E59" s="76" t="s">
        <v>646</v>
      </c>
      <c r="F59" s="64">
        <v>82001</v>
      </c>
      <c r="G59" s="76">
        <v>7426</v>
      </c>
      <c r="H59" s="76">
        <v>402</v>
      </c>
      <c r="I59" s="76">
        <f t="shared" si="1"/>
        <v>7828</v>
      </c>
      <c r="J59" s="76"/>
    </row>
    <row r="60" spans="1:10">
      <c r="A60" s="4"/>
    </row>
    <row r="111" spans="1:1">
      <c r="A111" s="4"/>
    </row>
  </sheetData>
  <phoneticPr fontId="13" type="noConversion"/>
  <hyperlinks>
    <hyperlink ref="B5" r:id="rId1" xr:uid="{CE3E22B4-CE91-4335-971D-D94C97AF4E4F}"/>
    <hyperlink ref="C5" r:id="rId2" xr:uid="{0E318E8C-79C0-40D8-8042-724251F84469}"/>
    <hyperlink ref="E5" r:id="rId3" xr:uid="{04080A23-58A1-48E5-94F2-39C435EC934F}"/>
    <hyperlink ref="G5" r:id="rId4" xr:uid="{3D98FE3C-A7F7-4122-885A-87517F7D5D13}"/>
    <hyperlink ref="H5" r:id="rId5" xr:uid="{2A1DFFFA-B599-400C-A6BC-72CF293CD976}"/>
  </hyperlinks>
  <pageMargins left="0.7" right="0.7" top="0.75" bottom="0.75" header="0.3" footer="0.3"/>
  <pageSetup orientation="portrait" r:id="rId6"/>
  <ignoredErrors>
    <ignoredError sqref="F15 F28 F38:F39 F48 F54"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6397E-5D79-49A8-9ECD-217EA3510AB8}">
  <sheetPr>
    <tabColor rgb="FFC00000"/>
  </sheetPr>
  <dimension ref="A1:F67"/>
  <sheetViews>
    <sheetView workbookViewId="0">
      <pane ySplit="3" topLeftCell="A4" activePane="bottomLeft" state="frozen"/>
      <selection pane="bottomLeft" activeCell="C11" sqref="C11"/>
    </sheetView>
  </sheetViews>
  <sheetFormatPr defaultColWidth="8.7109375" defaultRowHeight="15"/>
  <cols>
    <col min="1" max="1" width="19.7109375" style="22" bestFit="1" customWidth="1"/>
    <col min="2" max="2" width="14.7109375" style="22" bestFit="1" customWidth="1"/>
    <col min="3" max="3" width="14.7109375" style="34" bestFit="1" customWidth="1"/>
    <col min="4" max="6" width="14.7109375" style="22" bestFit="1" customWidth="1"/>
    <col min="7" max="16384" width="8.7109375" style="22"/>
  </cols>
  <sheetData>
    <row r="1" spans="1:6" ht="16.149999999999999" customHeight="1">
      <c r="A1" s="180" t="s">
        <v>107</v>
      </c>
      <c r="B1" s="180"/>
      <c r="C1" s="180"/>
      <c r="D1" s="180"/>
      <c r="E1" s="180"/>
      <c r="F1" s="180"/>
    </row>
    <row r="2" spans="1:6" ht="16.149999999999999" customHeight="1">
      <c r="A2" s="180" t="s">
        <v>108</v>
      </c>
      <c r="B2" s="180"/>
      <c r="C2" s="180"/>
      <c r="D2" s="180"/>
      <c r="E2" s="180"/>
      <c r="F2" s="180"/>
    </row>
    <row r="3" spans="1:6">
      <c r="A3" s="24" t="s">
        <v>109</v>
      </c>
      <c r="B3" s="25" t="s">
        <v>103</v>
      </c>
      <c r="C3" s="31" t="s">
        <v>101</v>
      </c>
      <c r="D3" s="25" t="s">
        <v>104</v>
      </c>
      <c r="E3" s="25" t="s">
        <v>100</v>
      </c>
      <c r="F3" s="25" t="s">
        <v>110</v>
      </c>
    </row>
    <row r="4" spans="1:6" ht="26.25">
      <c r="A4" s="24" t="s">
        <v>111</v>
      </c>
      <c r="B4" s="26" t="s">
        <v>105</v>
      </c>
      <c r="C4" s="32" t="s">
        <v>105</v>
      </c>
      <c r="D4" s="26" t="s">
        <v>105</v>
      </c>
      <c r="E4" s="26" t="s">
        <v>105</v>
      </c>
      <c r="F4" s="26" t="s">
        <v>105</v>
      </c>
    </row>
    <row r="5" spans="1:6">
      <c r="A5" s="27" t="s">
        <v>87</v>
      </c>
      <c r="B5" s="28">
        <v>22.02</v>
      </c>
      <c r="C5" s="33">
        <v>16.149999999999999</v>
      </c>
      <c r="D5" s="28">
        <v>12.69</v>
      </c>
      <c r="E5" s="28">
        <v>8.4600000000000009</v>
      </c>
      <c r="F5" s="28">
        <v>18.23</v>
      </c>
    </row>
    <row r="6" spans="1:6">
      <c r="A6" s="21" t="s">
        <v>7</v>
      </c>
      <c r="B6" s="29">
        <v>23.5</v>
      </c>
      <c r="C6" s="33">
        <v>18.940000000000001</v>
      </c>
      <c r="D6" s="29">
        <v>13.71</v>
      </c>
      <c r="E6" s="29">
        <v>16.3</v>
      </c>
      <c r="F6" s="29">
        <v>20.65</v>
      </c>
    </row>
    <row r="7" spans="1:6">
      <c r="A7" s="21" t="s">
        <v>19</v>
      </c>
      <c r="B7" s="29">
        <v>16.8</v>
      </c>
      <c r="C7" s="33">
        <v>12.64</v>
      </c>
      <c r="D7" s="29">
        <v>8.9700000000000006</v>
      </c>
      <c r="E7" s="29" t="s">
        <v>112</v>
      </c>
      <c r="F7" s="29">
        <v>13.79</v>
      </c>
    </row>
    <row r="8" spans="1:6">
      <c r="A8" s="21" t="s">
        <v>21</v>
      </c>
      <c r="B8" s="29">
        <v>23.24</v>
      </c>
      <c r="C8" s="33">
        <v>15.7</v>
      </c>
      <c r="D8" s="29">
        <v>13.77</v>
      </c>
      <c r="E8" s="29">
        <v>5.12</v>
      </c>
      <c r="F8" s="29">
        <v>18.48</v>
      </c>
    </row>
    <row r="9" spans="1:6">
      <c r="A9" s="21" t="s">
        <v>29</v>
      </c>
      <c r="B9" s="29">
        <v>19.38</v>
      </c>
      <c r="C9" s="33">
        <v>15.31</v>
      </c>
      <c r="D9" s="29">
        <v>12.92</v>
      </c>
      <c r="E9" s="29" t="s">
        <v>112</v>
      </c>
      <c r="F9" s="29">
        <v>16.72</v>
      </c>
    </row>
    <row r="10" spans="1:6">
      <c r="A10" s="21" t="s">
        <v>39</v>
      </c>
      <c r="B10" s="29">
        <v>23.37</v>
      </c>
      <c r="C10" s="33">
        <v>16.32</v>
      </c>
      <c r="D10" s="29">
        <v>15.74</v>
      </c>
      <c r="E10" s="29">
        <v>22.09</v>
      </c>
      <c r="F10" s="29">
        <v>19.03</v>
      </c>
    </row>
    <row r="11" spans="1:6">
      <c r="A11" s="21" t="s">
        <v>45</v>
      </c>
      <c r="B11" s="29">
        <v>19.53</v>
      </c>
      <c r="C11" s="33">
        <v>16.670000000000002</v>
      </c>
      <c r="D11" s="29">
        <v>10.82</v>
      </c>
      <c r="E11" s="29" t="s">
        <v>112</v>
      </c>
      <c r="F11" s="29">
        <v>16.38</v>
      </c>
    </row>
    <row r="12" spans="1:6">
      <c r="A12" s="27" t="s">
        <v>88</v>
      </c>
      <c r="B12" s="28">
        <v>15.53</v>
      </c>
      <c r="C12" s="33">
        <v>11.88</v>
      </c>
      <c r="D12" s="28">
        <v>6.31</v>
      </c>
      <c r="E12" s="28">
        <v>11.4</v>
      </c>
      <c r="F12" s="28">
        <v>12.08</v>
      </c>
    </row>
    <row r="13" spans="1:6">
      <c r="A13" s="21" t="s">
        <v>30</v>
      </c>
      <c r="B13" s="29">
        <v>15.93</v>
      </c>
      <c r="C13" s="33">
        <v>12.11</v>
      </c>
      <c r="D13" s="29">
        <v>9.76</v>
      </c>
      <c r="E13" s="29">
        <v>8.9499999999999993</v>
      </c>
      <c r="F13" s="29">
        <v>13.44</v>
      </c>
    </row>
    <row r="14" spans="1:6">
      <c r="A14" s="21" t="s">
        <v>32</v>
      </c>
      <c r="B14" s="29">
        <v>17.329999999999998</v>
      </c>
      <c r="C14" s="33">
        <v>13.25</v>
      </c>
      <c r="D14" s="29">
        <v>5.31</v>
      </c>
      <c r="E14" s="29">
        <v>12.28</v>
      </c>
      <c r="F14" s="29">
        <v>13.65</v>
      </c>
    </row>
    <row r="15" spans="1:6">
      <c r="A15" s="21" t="s">
        <v>38</v>
      </c>
      <c r="B15" s="29">
        <v>13.76</v>
      </c>
      <c r="C15" s="33">
        <v>8.7899999999999991</v>
      </c>
      <c r="D15" s="29">
        <v>6.21</v>
      </c>
      <c r="E15" s="29">
        <v>8.01</v>
      </c>
      <c r="F15" s="29">
        <v>9.8699999999999992</v>
      </c>
    </row>
    <row r="16" spans="1:6">
      <c r="A16" s="27" t="s">
        <v>89</v>
      </c>
      <c r="B16" s="28">
        <v>13.75</v>
      </c>
      <c r="C16" s="33">
        <v>10.31</v>
      </c>
      <c r="D16" s="28">
        <v>6.69</v>
      </c>
      <c r="E16" s="28">
        <v>6.79</v>
      </c>
      <c r="F16" s="28">
        <v>10.34</v>
      </c>
    </row>
    <row r="17" spans="1:6">
      <c r="A17" s="21" t="s">
        <v>13</v>
      </c>
      <c r="B17" s="29">
        <v>13.73</v>
      </c>
      <c r="C17" s="33">
        <v>9.24</v>
      </c>
      <c r="D17" s="29">
        <v>6.38</v>
      </c>
      <c r="E17" s="29">
        <v>6.64</v>
      </c>
      <c r="F17" s="29">
        <v>9.75</v>
      </c>
    </row>
    <row r="18" spans="1:6">
      <c r="A18" s="21" t="s">
        <v>14</v>
      </c>
      <c r="B18" s="29">
        <v>12.6</v>
      </c>
      <c r="C18" s="33">
        <v>11.06</v>
      </c>
      <c r="D18" s="29">
        <v>7.03</v>
      </c>
      <c r="E18" s="29">
        <v>10.69</v>
      </c>
      <c r="F18" s="29">
        <v>9.8800000000000008</v>
      </c>
    </row>
    <row r="19" spans="1:6">
      <c r="A19" s="21" t="s">
        <v>22</v>
      </c>
      <c r="B19" s="29">
        <v>16.14</v>
      </c>
      <c r="C19" s="33">
        <v>11.71</v>
      </c>
      <c r="D19" s="29">
        <v>7.75</v>
      </c>
      <c r="E19" s="29">
        <v>11.44</v>
      </c>
      <c r="F19" s="29">
        <v>12.53</v>
      </c>
    </row>
    <row r="20" spans="1:6">
      <c r="A20" s="21" t="s">
        <v>35</v>
      </c>
      <c r="B20" s="29">
        <v>12.25</v>
      </c>
      <c r="C20" s="33">
        <v>9.67</v>
      </c>
      <c r="D20" s="29">
        <v>5.79</v>
      </c>
      <c r="E20" s="29">
        <v>6.14</v>
      </c>
      <c r="F20" s="29">
        <v>9.3800000000000008</v>
      </c>
    </row>
    <row r="21" spans="1:6">
      <c r="A21" s="21" t="s">
        <v>49</v>
      </c>
      <c r="B21" s="29">
        <v>14.89</v>
      </c>
      <c r="C21" s="33">
        <v>10.92</v>
      </c>
      <c r="D21" s="29">
        <v>7.48</v>
      </c>
      <c r="E21" s="29">
        <v>15.48</v>
      </c>
      <c r="F21" s="29">
        <v>11.1</v>
      </c>
    </row>
    <row r="22" spans="1:6">
      <c r="A22" s="27" t="s">
        <v>90</v>
      </c>
      <c r="B22" s="28">
        <v>11.75</v>
      </c>
      <c r="C22" s="33">
        <v>9.5</v>
      </c>
      <c r="D22" s="28">
        <v>7.04</v>
      </c>
      <c r="E22" s="28">
        <v>7.21</v>
      </c>
      <c r="F22" s="28">
        <v>9.49</v>
      </c>
    </row>
    <row r="23" spans="1:6">
      <c r="A23" s="21" t="s">
        <v>15</v>
      </c>
      <c r="B23" s="29">
        <v>12.74</v>
      </c>
      <c r="C23" s="33">
        <v>10.68</v>
      </c>
      <c r="D23" s="29">
        <v>6.17</v>
      </c>
      <c r="E23" s="29" t="s">
        <v>112</v>
      </c>
      <c r="F23" s="29">
        <v>9</v>
      </c>
    </row>
    <row r="24" spans="1:6">
      <c r="A24" s="21" t="s">
        <v>16</v>
      </c>
      <c r="B24" s="29">
        <v>13.02</v>
      </c>
      <c r="C24" s="33">
        <v>10.45</v>
      </c>
      <c r="D24" s="29">
        <v>6.98</v>
      </c>
      <c r="E24" s="29" t="s">
        <v>112</v>
      </c>
      <c r="F24" s="29">
        <v>10.23</v>
      </c>
    </row>
    <row r="25" spans="1:6">
      <c r="A25" s="21" t="s">
        <v>23</v>
      </c>
      <c r="B25" s="29">
        <v>13.19</v>
      </c>
      <c r="C25" s="33">
        <v>10.39</v>
      </c>
      <c r="D25" s="29">
        <v>7.71</v>
      </c>
      <c r="E25" s="29">
        <v>7.91</v>
      </c>
      <c r="F25" s="29">
        <v>10.55</v>
      </c>
    </row>
    <row r="26" spans="1:6">
      <c r="A26" s="21" t="s">
        <v>25</v>
      </c>
      <c r="B26" s="29">
        <v>10.29</v>
      </c>
      <c r="C26" s="33">
        <v>8.18</v>
      </c>
      <c r="D26" s="29">
        <v>5.87</v>
      </c>
      <c r="E26" s="29">
        <v>6.75</v>
      </c>
      <c r="F26" s="29">
        <v>8.73</v>
      </c>
    </row>
    <row r="27" spans="1:6">
      <c r="A27" s="21" t="s">
        <v>27</v>
      </c>
      <c r="B27" s="29">
        <v>11.05</v>
      </c>
      <c r="C27" s="33">
        <v>9</v>
      </c>
      <c r="D27" s="29">
        <v>7.55</v>
      </c>
      <c r="E27" s="29" t="s">
        <v>112</v>
      </c>
      <c r="F27" s="29">
        <v>9.14</v>
      </c>
    </row>
    <row r="28" spans="1:6">
      <c r="A28" s="21" t="s">
        <v>34</v>
      </c>
      <c r="B28" s="29">
        <v>10.199999999999999</v>
      </c>
      <c r="C28" s="33">
        <v>8.8699999999999992</v>
      </c>
      <c r="D28" s="29">
        <v>8.39</v>
      </c>
      <c r="E28" s="29" t="s">
        <v>112</v>
      </c>
      <c r="F28" s="29">
        <v>8.9600000000000009</v>
      </c>
    </row>
    <row r="29" spans="1:6">
      <c r="A29" s="21" t="s">
        <v>41</v>
      </c>
      <c r="B29" s="29">
        <v>11.57</v>
      </c>
      <c r="C29" s="33">
        <v>9.4600000000000009</v>
      </c>
      <c r="D29" s="29">
        <v>7.79</v>
      </c>
      <c r="E29" s="29" t="s">
        <v>112</v>
      </c>
      <c r="F29" s="29">
        <v>9.9600000000000009</v>
      </c>
    </row>
    <row r="30" spans="1:6">
      <c r="A30" s="27" t="s">
        <v>91</v>
      </c>
      <c r="B30" s="28">
        <v>12.06</v>
      </c>
      <c r="C30" s="33">
        <v>9.3000000000000007</v>
      </c>
      <c r="D30" s="28">
        <v>6.17</v>
      </c>
      <c r="E30" s="28">
        <v>8.49</v>
      </c>
      <c r="F30" s="28">
        <v>9.98</v>
      </c>
    </row>
    <row r="31" spans="1:6">
      <c r="A31" s="21" t="s">
        <v>8</v>
      </c>
      <c r="B31" s="29">
        <v>12.98</v>
      </c>
      <c r="C31" s="33">
        <v>9.59</v>
      </c>
      <c r="D31" s="29">
        <v>7.16</v>
      </c>
      <c r="E31" s="29" t="s">
        <v>112</v>
      </c>
      <c r="F31" s="29">
        <v>10.63</v>
      </c>
    </row>
    <row r="32" spans="1:6">
      <c r="A32" s="21" t="s">
        <v>92</v>
      </c>
      <c r="B32" s="29">
        <v>12.41</v>
      </c>
      <c r="C32" s="33">
        <v>12.12</v>
      </c>
      <c r="D32" s="29">
        <v>8.2200000000000006</v>
      </c>
      <c r="E32" s="29">
        <v>9.8000000000000007</v>
      </c>
      <c r="F32" s="29">
        <v>12.02</v>
      </c>
    </row>
    <row r="33" spans="1:6">
      <c r="A33" s="21" t="s">
        <v>9</v>
      </c>
      <c r="B33" s="29">
        <v>11.71</v>
      </c>
      <c r="C33" s="33">
        <v>9.2899999999999991</v>
      </c>
      <c r="D33" s="29">
        <v>7.38</v>
      </c>
      <c r="E33" s="29">
        <v>8.25</v>
      </c>
      <c r="F33" s="29">
        <v>10.48</v>
      </c>
    </row>
    <row r="34" spans="1:6">
      <c r="A34" s="21" t="s">
        <v>10</v>
      </c>
      <c r="B34" s="29">
        <v>11.4</v>
      </c>
      <c r="C34" s="33">
        <v>9.9700000000000006</v>
      </c>
      <c r="D34" s="29">
        <v>5.16</v>
      </c>
      <c r="E34" s="29">
        <v>4.76</v>
      </c>
      <c r="F34" s="29">
        <v>9.36</v>
      </c>
    </row>
    <row r="35" spans="1:6">
      <c r="A35" s="21" t="s">
        <v>20</v>
      </c>
      <c r="B35" s="29">
        <v>13.22</v>
      </c>
      <c r="C35" s="33">
        <v>10</v>
      </c>
      <c r="D35" s="29">
        <v>7.66</v>
      </c>
      <c r="E35" s="29">
        <v>8.48</v>
      </c>
      <c r="F35" s="29">
        <v>11.3</v>
      </c>
    </row>
    <row r="36" spans="1:6">
      <c r="A36" s="21" t="s">
        <v>33</v>
      </c>
      <c r="B36" s="29">
        <v>11.99</v>
      </c>
      <c r="C36" s="33">
        <v>8.94</v>
      </c>
      <c r="D36" s="29">
        <v>6.3</v>
      </c>
      <c r="E36" s="29">
        <v>8.23</v>
      </c>
      <c r="F36" s="29">
        <v>9.75</v>
      </c>
    </row>
    <row r="37" spans="1:6">
      <c r="A37" s="21" t="s">
        <v>40</v>
      </c>
      <c r="B37" s="29">
        <v>13.07</v>
      </c>
      <c r="C37" s="33">
        <v>10.46</v>
      </c>
      <c r="D37" s="29">
        <v>5.77</v>
      </c>
      <c r="E37" s="29" t="s">
        <v>112</v>
      </c>
      <c r="F37" s="29">
        <v>9.69</v>
      </c>
    </row>
    <row r="38" spans="1:6">
      <c r="A38" s="21" t="s">
        <v>46</v>
      </c>
      <c r="B38" s="29">
        <v>12.74</v>
      </c>
      <c r="C38" s="33">
        <v>7.95</v>
      </c>
      <c r="D38" s="29">
        <v>6.81</v>
      </c>
      <c r="E38" s="29">
        <v>9.34</v>
      </c>
      <c r="F38" s="29">
        <v>9.48</v>
      </c>
    </row>
    <row r="39" spans="1:6">
      <c r="A39" s="21" t="s">
        <v>48</v>
      </c>
      <c r="B39" s="29">
        <v>11.81</v>
      </c>
      <c r="C39" s="33">
        <v>9.56</v>
      </c>
      <c r="D39" s="29">
        <v>6.07</v>
      </c>
      <c r="E39" s="29" t="s">
        <v>112</v>
      </c>
      <c r="F39" s="29">
        <v>8.6199999999999992</v>
      </c>
    </row>
    <row r="40" spans="1:6">
      <c r="A40" s="27" t="s">
        <v>93</v>
      </c>
      <c r="B40" s="28">
        <v>11.57</v>
      </c>
      <c r="C40" s="33">
        <v>10.78</v>
      </c>
      <c r="D40" s="28">
        <v>5.43</v>
      </c>
      <c r="E40" s="28" t="s">
        <v>112</v>
      </c>
      <c r="F40" s="28">
        <v>9.25</v>
      </c>
    </row>
    <row r="41" spans="1:6">
      <c r="A41" s="21" t="s">
        <v>1</v>
      </c>
      <c r="B41" s="29">
        <v>12.87</v>
      </c>
      <c r="C41" s="33">
        <v>11.63</v>
      </c>
      <c r="D41" s="29">
        <v>5.77</v>
      </c>
      <c r="E41" s="29" t="s">
        <v>112</v>
      </c>
      <c r="F41" s="29">
        <v>9.69</v>
      </c>
    </row>
    <row r="42" spans="1:6">
      <c r="A42" s="21" t="s">
        <v>17</v>
      </c>
      <c r="B42" s="29">
        <v>11.14</v>
      </c>
      <c r="C42" s="33">
        <v>10.49</v>
      </c>
      <c r="D42" s="29">
        <v>5.04</v>
      </c>
      <c r="E42" s="29" t="s">
        <v>112</v>
      </c>
      <c r="F42" s="29">
        <v>8.48</v>
      </c>
    </row>
    <row r="43" spans="1:6">
      <c r="A43" s="21" t="s">
        <v>24</v>
      </c>
      <c r="B43" s="29">
        <v>11.69</v>
      </c>
      <c r="C43" s="33">
        <v>10.62</v>
      </c>
      <c r="D43" s="29">
        <v>5.51</v>
      </c>
      <c r="E43" s="29" t="s">
        <v>112</v>
      </c>
      <c r="F43" s="29">
        <v>9.06</v>
      </c>
    </row>
    <row r="44" spans="1:6">
      <c r="A44" s="21" t="s">
        <v>42</v>
      </c>
      <c r="B44" s="29">
        <v>10.84</v>
      </c>
      <c r="C44" s="33">
        <v>10.49</v>
      </c>
      <c r="D44" s="29">
        <v>5.36</v>
      </c>
      <c r="E44" s="29" t="s">
        <v>112</v>
      </c>
      <c r="F44" s="29">
        <v>9.56</v>
      </c>
    </row>
    <row r="45" spans="1:6">
      <c r="A45" s="27" t="s">
        <v>94</v>
      </c>
      <c r="B45" s="28">
        <v>11.53</v>
      </c>
      <c r="C45" s="33">
        <v>7.9</v>
      </c>
      <c r="D45" s="28">
        <v>4.9800000000000004</v>
      </c>
      <c r="E45" s="28">
        <v>6.67</v>
      </c>
      <c r="F45" s="28">
        <v>8.1</v>
      </c>
    </row>
    <row r="46" spans="1:6">
      <c r="A46" s="21" t="s">
        <v>4</v>
      </c>
      <c r="B46" s="29">
        <v>10.67</v>
      </c>
      <c r="C46" s="33">
        <v>8.83</v>
      </c>
      <c r="D46" s="29">
        <v>5.44</v>
      </c>
      <c r="E46" s="29">
        <v>12.75</v>
      </c>
      <c r="F46" s="29">
        <v>8.1199999999999992</v>
      </c>
    </row>
    <row r="47" spans="1:6">
      <c r="A47" s="21" t="s">
        <v>18</v>
      </c>
      <c r="B47" s="29">
        <v>9.25</v>
      </c>
      <c r="C47" s="33">
        <v>8.56</v>
      </c>
      <c r="D47" s="29">
        <v>4.54</v>
      </c>
      <c r="E47" s="29">
        <v>7.87</v>
      </c>
      <c r="F47" s="29">
        <v>7.01</v>
      </c>
    </row>
    <row r="48" spans="1:6">
      <c r="A48" s="21" t="s">
        <v>36</v>
      </c>
      <c r="B48" s="29">
        <v>10.28</v>
      </c>
      <c r="C48" s="33">
        <v>7.53</v>
      </c>
      <c r="D48" s="29">
        <v>4.1399999999999997</v>
      </c>
      <c r="E48" s="29" t="s">
        <v>112</v>
      </c>
      <c r="F48" s="29">
        <v>7.22</v>
      </c>
    </row>
    <row r="49" spans="1:6">
      <c r="A49" s="21" t="s">
        <v>43</v>
      </c>
      <c r="B49" s="29">
        <v>12.3</v>
      </c>
      <c r="C49" s="33">
        <v>7.77</v>
      </c>
      <c r="D49" s="29">
        <v>5.2</v>
      </c>
      <c r="E49" s="29">
        <v>6.6</v>
      </c>
      <c r="F49" s="29">
        <v>8.4700000000000006</v>
      </c>
    </row>
    <row r="50" spans="1:6">
      <c r="A50" s="27" t="s">
        <v>95</v>
      </c>
      <c r="B50" s="28">
        <v>11.82</v>
      </c>
      <c r="C50" s="33">
        <v>9.39</v>
      </c>
      <c r="D50" s="28">
        <v>5.75</v>
      </c>
      <c r="E50" s="28">
        <v>9.5399999999999991</v>
      </c>
      <c r="F50" s="28">
        <v>9.07</v>
      </c>
    </row>
    <row r="51" spans="1:6">
      <c r="A51" s="21" t="s">
        <v>3</v>
      </c>
      <c r="B51" s="29">
        <v>12.78</v>
      </c>
      <c r="C51" s="33">
        <v>10.11</v>
      </c>
      <c r="D51" s="29">
        <v>5.44</v>
      </c>
      <c r="E51" s="29">
        <v>8.83</v>
      </c>
      <c r="F51" s="29">
        <v>10.28</v>
      </c>
    </row>
    <row r="52" spans="1:6">
      <c r="A52" s="21" t="s">
        <v>6</v>
      </c>
      <c r="B52" s="29">
        <v>12.13</v>
      </c>
      <c r="C52" s="33">
        <v>10.15</v>
      </c>
      <c r="D52" s="29">
        <v>6.9</v>
      </c>
      <c r="E52" s="29">
        <v>8.9600000000000009</v>
      </c>
      <c r="F52" s="29">
        <v>9.81</v>
      </c>
    </row>
    <row r="53" spans="1:6">
      <c r="A53" s="21" t="s">
        <v>12</v>
      </c>
      <c r="B53" s="29">
        <v>9.51</v>
      </c>
      <c r="C53" s="33">
        <v>7.66</v>
      </c>
      <c r="D53" s="29">
        <v>5.59</v>
      </c>
      <c r="E53" s="29" t="s">
        <v>112</v>
      </c>
      <c r="F53" s="29">
        <v>7.61</v>
      </c>
    </row>
    <row r="54" spans="1:6">
      <c r="A54" s="21" t="s">
        <v>26</v>
      </c>
      <c r="B54" s="29">
        <v>11.23</v>
      </c>
      <c r="C54" s="33">
        <v>10.49</v>
      </c>
      <c r="D54" s="29">
        <v>4.51</v>
      </c>
      <c r="E54" s="29" t="s">
        <v>112</v>
      </c>
      <c r="F54" s="29">
        <v>8.81</v>
      </c>
    </row>
    <row r="55" spans="1:6">
      <c r="A55" s="21" t="s">
        <v>28</v>
      </c>
      <c r="B55" s="29">
        <v>11.79</v>
      </c>
      <c r="C55" s="33">
        <v>7.56</v>
      </c>
      <c r="D55" s="29">
        <v>4.6500000000000004</v>
      </c>
      <c r="E55" s="29">
        <v>11.41</v>
      </c>
      <c r="F55" s="29">
        <v>7.91</v>
      </c>
    </row>
    <row r="56" spans="1:6">
      <c r="A56" s="21" t="s">
        <v>31</v>
      </c>
      <c r="B56" s="29">
        <v>12.61</v>
      </c>
      <c r="C56" s="33">
        <v>9.7100000000000009</v>
      </c>
      <c r="D56" s="29">
        <v>5.39</v>
      </c>
      <c r="E56" s="29" t="s">
        <v>112</v>
      </c>
      <c r="F56" s="29">
        <v>8.6999999999999993</v>
      </c>
    </row>
    <row r="57" spans="1:6">
      <c r="A57" s="21" t="s">
        <v>44</v>
      </c>
      <c r="B57" s="29">
        <v>10.35</v>
      </c>
      <c r="C57" s="33">
        <v>8.2200000000000006</v>
      </c>
      <c r="D57" s="29">
        <v>5.65</v>
      </c>
      <c r="E57" s="29">
        <v>10.73</v>
      </c>
      <c r="F57" s="29">
        <v>8.02</v>
      </c>
    </row>
    <row r="58" spans="1:6">
      <c r="A58" s="21" t="s">
        <v>50</v>
      </c>
      <c r="B58" s="29">
        <v>11.04</v>
      </c>
      <c r="C58" s="33">
        <v>9.89</v>
      </c>
      <c r="D58" s="29">
        <v>6.84</v>
      </c>
      <c r="E58" s="29" t="s">
        <v>112</v>
      </c>
      <c r="F58" s="29">
        <v>8.3000000000000007</v>
      </c>
    </row>
    <row r="59" spans="1:6">
      <c r="A59" s="27" t="s">
        <v>96</v>
      </c>
      <c r="B59" s="28">
        <v>15.87</v>
      </c>
      <c r="C59" s="33">
        <v>13.24</v>
      </c>
      <c r="D59" s="28">
        <v>8.8699999999999992</v>
      </c>
      <c r="E59" s="28">
        <v>9.0500000000000007</v>
      </c>
      <c r="F59" s="28">
        <v>13.21</v>
      </c>
    </row>
    <row r="60" spans="1:6">
      <c r="A60" s="21" t="s">
        <v>5</v>
      </c>
      <c r="B60" s="29">
        <v>20.47</v>
      </c>
      <c r="C60" s="33">
        <v>15.01</v>
      </c>
      <c r="D60" s="29">
        <v>11.96</v>
      </c>
      <c r="E60" s="29">
        <v>8.8699999999999992</v>
      </c>
      <c r="F60" s="29">
        <v>16.18</v>
      </c>
    </row>
    <row r="61" spans="1:6">
      <c r="A61" s="21" t="s">
        <v>37</v>
      </c>
      <c r="B61" s="29">
        <v>11.02</v>
      </c>
      <c r="C61" s="33">
        <v>9.14</v>
      </c>
      <c r="D61" s="29">
        <v>5.92</v>
      </c>
      <c r="E61" s="29">
        <v>9.3699999999999992</v>
      </c>
      <c r="F61" s="29">
        <v>9.07</v>
      </c>
    </row>
    <row r="62" spans="1:6">
      <c r="A62" s="21" t="s">
        <v>47</v>
      </c>
      <c r="B62" s="29">
        <v>9.67</v>
      </c>
      <c r="C62" s="33">
        <v>8.77</v>
      </c>
      <c r="D62" s="29">
        <v>4.7699999999999996</v>
      </c>
      <c r="E62" s="29">
        <v>10.02</v>
      </c>
      <c r="F62" s="29">
        <v>8.08</v>
      </c>
    </row>
    <row r="63" spans="1:6">
      <c r="A63" s="27" t="s">
        <v>97</v>
      </c>
      <c r="B63" s="28">
        <v>28</v>
      </c>
      <c r="C63" s="33">
        <v>25.34</v>
      </c>
      <c r="D63" s="28">
        <v>23.51</v>
      </c>
      <c r="E63" s="28" t="s">
        <v>112</v>
      </c>
      <c r="F63" s="28">
        <v>25.7</v>
      </c>
    </row>
    <row r="64" spans="1:6">
      <c r="A64" s="21" t="s">
        <v>2</v>
      </c>
      <c r="B64" s="29">
        <v>22.26</v>
      </c>
      <c r="C64" s="33">
        <v>19.32</v>
      </c>
      <c r="D64" s="29">
        <v>14.78</v>
      </c>
      <c r="E64" s="29" t="s">
        <v>112</v>
      </c>
      <c r="F64" s="29">
        <v>19.43</v>
      </c>
    </row>
    <row r="65" spans="1:6">
      <c r="A65" s="21" t="s">
        <v>11</v>
      </c>
      <c r="B65" s="29">
        <v>32.770000000000003</v>
      </c>
      <c r="C65" s="33">
        <v>32.369999999999997</v>
      </c>
      <c r="D65" s="29">
        <v>27.15</v>
      </c>
      <c r="E65" s="29" t="s">
        <v>112</v>
      </c>
      <c r="F65" s="29">
        <v>30.5</v>
      </c>
    </row>
    <row r="66" spans="1:6">
      <c r="A66" s="27" t="s">
        <v>98</v>
      </c>
      <c r="B66" s="28">
        <v>13.28</v>
      </c>
      <c r="C66" s="33">
        <v>10.42</v>
      </c>
      <c r="D66" s="28">
        <v>6.41</v>
      </c>
      <c r="E66" s="28">
        <v>9.69</v>
      </c>
      <c r="F66" s="28">
        <v>10.42</v>
      </c>
    </row>
    <row r="67" spans="1:6" ht="130.15" customHeight="1">
      <c r="A67" s="181" t="s">
        <v>113</v>
      </c>
      <c r="B67" s="181"/>
      <c r="C67" s="181"/>
      <c r="D67" s="181"/>
      <c r="E67" s="181"/>
      <c r="F67" s="181"/>
    </row>
  </sheetData>
  <mergeCells count="3">
    <mergeCell ref="A1:F1"/>
    <mergeCell ref="A2:F2"/>
    <mergeCell ref="A67:F6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89004-CDA1-4C1F-A840-5FE624498655}">
  <sheetPr>
    <tabColor rgb="FFC00000"/>
  </sheetPr>
  <dimension ref="A1:W111"/>
  <sheetViews>
    <sheetView workbookViewId="0">
      <selection activeCell="F5" sqref="F5"/>
    </sheetView>
  </sheetViews>
  <sheetFormatPr defaultRowHeight="15"/>
  <cols>
    <col min="1" max="2" width="18.28515625" style="8" customWidth="1"/>
    <col min="3" max="3" width="22.28515625" style="8" customWidth="1"/>
    <col min="4" max="4" width="25.28515625" style="16" customWidth="1"/>
    <col min="5" max="5" width="25.28515625" style="54" customWidth="1"/>
    <col min="6" max="7" width="24.85546875" customWidth="1"/>
    <col min="8" max="8" width="26" customWidth="1"/>
    <col min="9" max="9" width="26.7109375" customWidth="1"/>
    <col min="13" max="14" width="20.28515625" customWidth="1"/>
  </cols>
  <sheetData>
    <row r="1" spans="1:23">
      <c r="A1" s="35" t="s">
        <v>76</v>
      </c>
      <c r="B1" s="47"/>
      <c r="C1" s="47"/>
      <c r="D1"/>
      <c r="E1"/>
    </row>
    <row r="2" spans="1:23">
      <c r="A2" s="15" t="s">
        <v>82</v>
      </c>
      <c r="B2" s="15"/>
      <c r="C2" s="15"/>
      <c r="D2" s="13" t="s">
        <v>166</v>
      </c>
      <c r="E2" s="49"/>
      <c r="F2" s="38" t="s">
        <v>165</v>
      </c>
      <c r="G2" s="38"/>
      <c r="H2" s="38" t="s">
        <v>153</v>
      </c>
      <c r="I2" s="38" t="s">
        <v>153</v>
      </c>
    </row>
    <row r="3" spans="1:23">
      <c r="A3" s="35" t="s">
        <v>77</v>
      </c>
      <c r="B3" s="35"/>
      <c r="C3" s="35"/>
      <c r="D3" s="13" t="s">
        <v>83</v>
      </c>
      <c r="E3" s="13" t="s">
        <v>157</v>
      </c>
      <c r="F3" s="40" t="s">
        <v>83</v>
      </c>
      <c r="G3" s="56" t="s">
        <v>158</v>
      </c>
      <c r="H3" t="s">
        <v>152</v>
      </c>
      <c r="I3" t="s">
        <v>160</v>
      </c>
    </row>
    <row r="4" spans="1:23">
      <c r="A4" s="35" t="s">
        <v>85</v>
      </c>
      <c r="B4" s="35"/>
      <c r="C4" s="35"/>
      <c r="D4" s="19" t="s">
        <v>86</v>
      </c>
      <c r="E4" s="50"/>
      <c r="F4" t="s">
        <v>133</v>
      </c>
      <c r="H4" t="s">
        <v>154</v>
      </c>
      <c r="I4" t="s">
        <v>115</v>
      </c>
    </row>
    <row r="5" spans="1:23" ht="45">
      <c r="A5" s="35" t="s">
        <v>81</v>
      </c>
      <c r="B5" s="35"/>
      <c r="C5" s="35"/>
      <c r="D5" s="18" t="s">
        <v>106</v>
      </c>
      <c r="E5" s="51"/>
      <c r="F5" s="39" t="s">
        <v>132</v>
      </c>
      <c r="G5" s="39"/>
      <c r="H5" t="s">
        <v>155</v>
      </c>
      <c r="I5" t="s">
        <v>155</v>
      </c>
      <c r="K5" t="s">
        <v>130</v>
      </c>
      <c r="W5" t="s">
        <v>131</v>
      </c>
    </row>
    <row r="6" spans="1:23">
      <c r="A6" s="35" t="s">
        <v>84</v>
      </c>
      <c r="B6" s="35"/>
      <c r="C6" s="35"/>
      <c r="D6" s="23" t="s">
        <v>105</v>
      </c>
      <c r="E6" s="52"/>
      <c r="F6" s="41" t="s">
        <v>136</v>
      </c>
      <c r="G6" s="41"/>
      <c r="H6" t="s">
        <v>155</v>
      </c>
      <c r="I6" t="s">
        <v>155</v>
      </c>
      <c r="K6" t="s">
        <v>156</v>
      </c>
    </row>
    <row r="7" spans="1:23" ht="85.9" customHeight="1">
      <c r="A7" s="35" t="s">
        <v>102</v>
      </c>
      <c r="B7" s="35"/>
      <c r="C7" s="35"/>
      <c r="D7" s="19" t="s">
        <v>114</v>
      </c>
      <c r="E7" s="50"/>
      <c r="F7" s="42" t="s">
        <v>141</v>
      </c>
      <c r="G7" s="42"/>
      <c r="H7" s="42" t="s">
        <v>159</v>
      </c>
      <c r="I7" s="42" t="s">
        <v>159</v>
      </c>
    </row>
    <row r="8" spans="1:23">
      <c r="A8" s="2" t="s">
        <v>0</v>
      </c>
      <c r="B8" s="2" t="s">
        <v>142</v>
      </c>
      <c r="C8" s="2" t="s">
        <v>143</v>
      </c>
      <c r="D8" s="14"/>
      <c r="E8" s="53"/>
    </row>
    <row r="9" spans="1:23">
      <c r="A9" s="4" t="s">
        <v>1</v>
      </c>
      <c r="B9" s="5" t="s">
        <v>93</v>
      </c>
      <c r="C9" s="5" t="s">
        <v>148</v>
      </c>
      <c r="D9" s="30">
        <f>'Electricity Price'!C41</f>
        <v>11.63</v>
      </c>
      <c r="E9" s="57">
        <f>($D9/100)*2.5</f>
        <v>0.29075000000000006</v>
      </c>
      <c r="F9">
        <v>2.802</v>
      </c>
      <c r="G9" s="58">
        <f>$F9*0.17</f>
        <v>0.47634000000000004</v>
      </c>
      <c r="H9" s="59">
        <f>$G9-$E9</f>
        <v>0.18558999999999998</v>
      </c>
      <c r="I9" s="45">
        <f>$H9/$G9</f>
        <v>0.38961666036864417</v>
      </c>
    </row>
    <row r="10" spans="1:23" ht="17.45" customHeight="1">
      <c r="A10" s="4" t="s">
        <v>2</v>
      </c>
      <c r="B10" s="5" t="s">
        <v>97</v>
      </c>
      <c r="C10" s="5" t="s">
        <v>150</v>
      </c>
      <c r="D10" s="30">
        <f>'Electricity Price'!C64</f>
        <v>19.32</v>
      </c>
      <c r="E10" s="57">
        <f t="shared" ref="E10:E59" si="0">($D10/100)*2.5</f>
        <v>0.48300000000000004</v>
      </c>
      <c r="F10" s="48">
        <v>3.5870000000000002</v>
      </c>
      <c r="G10" s="58">
        <f t="shared" ref="G10:G59" si="1">$F10*0.17</f>
        <v>0.60979000000000005</v>
      </c>
      <c r="H10" s="59">
        <f t="shared" ref="H10:H59" si="2">$G10-$E10</f>
        <v>0.12679000000000001</v>
      </c>
      <c r="I10" s="45">
        <f t="shared" ref="I10:I59" si="3">$H10/$G10</f>
        <v>0.20792403942340806</v>
      </c>
      <c r="Q10" s="37" t="s">
        <v>126</v>
      </c>
    </row>
    <row r="11" spans="1:23">
      <c r="A11" s="4" t="s">
        <v>3</v>
      </c>
      <c r="B11" s="5" t="s">
        <v>95</v>
      </c>
      <c r="C11" s="5" t="s">
        <v>150</v>
      </c>
      <c r="D11" s="30">
        <f>'Electricity Price'!C51</f>
        <v>10.11</v>
      </c>
      <c r="E11" s="57">
        <f t="shared" si="0"/>
        <v>0.25274999999999997</v>
      </c>
      <c r="F11" s="48">
        <v>3.5870000000000002</v>
      </c>
      <c r="G11" s="58">
        <f t="shared" si="1"/>
        <v>0.60979000000000005</v>
      </c>
      <c r="H11" s="59">
        <f t="shared" si="2"/>
        <v>0.35704000000000008</v>
      </c>
      <c r="I11" s="45">
        <f t="shared" si="3"/>
        <v>0.58551304547467165</v>
      </c>
      <c r="Q11" t="s">
        <v>122</v>
      </c>
    </row>
    <row r="12" spans="1:23">
      <c r="A12" s="4" t="s">
        <v>4</v>
      </c>
      <c r="B12" s="5" t="s">
        <v>94</v>
      </c>
      <c r="C12" s="5" t="s">
        <v>148</v>
      </c>
      <c r="D12" s="30">
        <f>'Electricity Price'!C46</f>
        <v>8.83</v>
      </c>
      <c r="E12" s="57">
        <f t="shared" si="0"/>
        <v>0.22075</v>
      </c>
      <c r="F12">
        <v>2.802</v>
      </c>
      <c r="G12" s="58">
        <f t="shared" si="1"/>
        <v>0.47634000000000004</v>
      </c>
      <c r="H12" s="59">
        <f t="shared" si="2"/>
        <v>0.25559000000000004</v>
      </c>
      <c r="I12" s="45">
        <f t="shared" si="3"/>
        <v>0.53657051685770674</v>
      </c>
      <c r="Q12" t="s">
        <v>123</v>
      </c>
    </row>
    <row r="13" spans="1:23">
      <c r="A13" s="4" t="s">
        <v>5</v>
      </c>
      <c r="B13" s="5" t="s">
        <v>96</v>
      </c>
      <c r="C13" s="5" t="s">
        <v>150</v>
      </c>
      <c r="D13" s="30">
        <f>'Electricity Price'!C60</f>
        <v>15.01</v>
      </c>
      <c r="E13" s="57">
        <f t="shared" si="0"/>
        <v>0.37525000000000003</v>
      </c>
      <c r="F13" s="48">
        <v>3.5870000000000002</v>
      </c>
      <c r="G13" s="58">
        <f t="shared" si="1"/>
        <v>0.60979000000000005</v>
      </c>
      <c r="H13" s="59">
        <f t="shared" si="2"/>
        <v>0.23454000000000003</v>
      </c>
      <c r="I13" s="45">
        <f t="shared" si="3"/>
        <v>0.38462421489365189</v>
      </c>
      <c r="Q13" t="s">
        <v>124</v>
      </c>
    </row>
    <row r="14" spans="1:23">
      <c r="A14" s="4" t="s">
        <v>6</v>
      </c>
      <c r="B14" s="5" t="s">
        <v>95</v>
      </c>
      <c r="C14" s="5" t="s">
        <v>149</v>
      </c>
      <c r="D14" s="30">
        <f>'Electricity Price'!C52</f>
        <v>10.15</v>
      </c>
      <c r="E14" s="57">
        <f t="shared" si="0"/>
        <v>0.25375000000000003</v>
      </c>
      <c r="F14">
        <v>3.04</v>
      </c>
      <c r="G14" s="58">
        <f t="shared" si="1"/>
        <v>0.51680000000000004</v>
      </c>
      <c r="H14" s="59">
        <f t="shared" si="2"/>
        <v>0.26305000000000001</v>
      </c>
      <c r="I14" s="45">
        <f t="shared" si="3"/>
        <v>0.50899767801857587</v>
      </c>
    </row>
    <row r="15" spans="1:23">
      <c r="A15" s="4" t="s">
        <v>7</v>
      </c>
      <c r="B15" s="5" t="s">
        <v>87</v>
      </c>
      <c r="C15" s="5" t="s">
        <v>144</v>
      </c>
      <c r="D15" s="30">
        <f>'Electricity Price'!C6</f>
        <v>18.940000000000001</v>
      </c>
      <c r="E15" s="57">
        <f t="shared" si="0"/>
        <v>0.47350000000000003</v>
      </c>
      <c r="F15">
        <v>3.1269999999999998</v>
      </c>
      <c r="G15" s="58">
        <f t="shared" si="1"/>
        <v>0.53159000000000001</v>
      </c>
      <c r="H15" s="59">
        <f t="shared" si="2"/>
        <v>5.8089999999999975E-2</v>
      </c>
      <c r="I15" s="45">
        <f t="shared" si="3"/>
        <v>0.10927594574766263</v>
      </c>
      <c r="Q15" t="s">
        <v>125</v>
      </c>
    </row>
    <row r="16" spans="1:23" ht="25.5">
      <c r="A16" s="4" t="s">
        <v>8</v>
      </c>
      <c r="B16" s="5" t="s">
        <v>91</v>
      </c>
      <c r="C16" s="5" t="s">
        <v>145</v>
      </c>
      <c r="D16" s="30">
        <f>'Electricity Price'!C31</f>
        <v>9.59</v>
      </c>
      <c r="E16" s="57">
        <f t="shared" si="0"/>
        <v>0.23974999999999999</v>
      </c>
      <c r="F16">
        <v>3.2639999999999998</v>
      </c>
      <c r="G16" s="58">
        <f t="shared" si="1"/>
        <v>0.55488000000000004</v>
      </c>
      <c r="H16" s="59">
        <f t="shared" si="2"/>
        <v>0.31513000000000002</v>
      </c>
      <c r="I16" s="45">
        <f t="shared" si="3"/>
        <v>0.56792459630911185</v>
      </c>
      <c r="Q16" t="s">
        <v>127</v>
      </c>
    </row>
    <row r="17" spans="1:21" ht="25.5">
      <c r="A17" s="4" t="s">
        <v>75</v>
      </c>
      <c r="B17" s="5" t="s">
        <v>91</v>
      </c>
      <c r="C17" s="5" t="s">
        <v>145</v>
      </c>
      <c r="D17" s="30">
        <f>'Electricity Price'!C32</f>
        <v>12.12</v>
      </c>
      <c r="E17" s="57">
        <f t="shared" si="0"/>
        <v>0.30299999999999999</v>
      </c>
      <c r="F17">
        <v>3.2639999999999998</v>
      </c>
      <c r="G17" s="58">
        <f t="shared" si="1"/>
        <v>0.55488000000000004</v>
      </c>
      <c r="H17" s="59">
        <f t="shared" si="2"/>
        <v>0.25188000000000005</v>
      </c>
      <c r="I17" s="45">
        <f t="shared" si="3"/>
        <v>0.45393598615916958</v>
      </c>
      <c r="Q17" t="s">
        <v>128</v>
      </c>
    </row>
    <row r="18" spans="1:21">
      <c r="A18" s="4" t="s">
        <v>9</v>
      </c>
      <c r="B18" s="5" t="s">
        <v>91</v>
      </c>
      <c r="C18" s="5" t="s">
        <v>146</v>
      </c>
      <c r="D18" s="30">
        <f>'Electricity Price'!C33</f>
        <v>9.2899999999999991</v>
      </c>
      <c r="E18" s="57">
        <f t="shared" si="0"/>
        <v>0.23224999999999998</v>
      </c>
      <c r="F18">
        <v>2.9620000000000002</v>
      </c>
      <c r="G18" s="58">
        <f t="shared" si="1"/>
        <v>0.5035400000000001</v>
      </c>
      <c r="H18" s="59">
        <f t="shared" si="2"/>
        <v>0.27129000000000014</v>
      </c>
      <c r="I18" s="45">
        <f t="shared" si="3"/>
        <v>0.5387655399769633</v>
      </c>
      <c r="Q18" t="s">
        <v>129</v>
      </c>
    </row>
    <row r="19" spans="1:21">
      <c r="A19" s="4" t="s">
        <v>10</v>
      </c>
      <c r="B19" s="5" t="s">
        <v>91</v>
      </c>
      <c r="C19" s="5" t="s">
        <v>146</v>
      </c>
      <c r="D19" s="30">
        <f>'Electricity Price'!C34</f>
        <v>9.9700000000000006</v>
      </c>
      <c r="E19" s="57">
        <f t="shared" si="0"/>
        <v>0.24925000000000003</v>
      </c>
      <c r="F19">
        <v>2.9620000000000002</v>
      </c>
      <c r="G19" s="58">
        <f t="shared" si="1"/>
        <v>0.5035400000000001</v>
      </c>
      <c r="H19" s="59">
        <f t="shared" si="2"/>
        <v>0.25429000000000007</v>
      </c>
      <c r="I19" s="45">
        <f t="shared" si="3"/>
        <v>0.50500456766096047</v>
      </c>
    </row>
    <row r="20" spans="1:21" ht="16.149999999999999" customHeight="1">
      <c r="A20" s="4" t="s">
        <v>11</v>
      </c>
      <c r="B20" s="5" t="s">
        <v>97</v>
      </c>
      <c r="C20" s="5" t="s">
        <v>150</v>
      </c>
      <c r="D20" s="30">
        <f>'Electricity Price'!C65</f>
        <v>32.369999999999997</v>
      </c>
      <c r="E20" s="57">
        <f t="shared" si="0"/>
        <v>0.80925000000000002</v>
      </c>
      <c r="F20" s="48">
        <v>3.5870000000000002</v>
      </c>
      <c r="G20" s="58">
        <f t="shared" si="1"/>
        <v>0.60979000000000005</v>
      </c>
      <c r="H20" s="59">
        <f t="shared" si="2"/>
        <v>-0.19945999999999997</v>
      </c>
      <c r="I20" s="45">
        <f t="shared" si="3"/>
        <v>-0.32709621345053208</v>
      </c>
    </row>
    <row r="21" spans="1:21">
      <c r="A21" s="4" t="s">
        <v>12</v>
      </c>
      <c r="B21" s="5" t="s">
        <v>95</v>
      </c>
      <c r="C21" s="5" t="s">
        <v>149</v>
      </c>
      <c r="D21" s="30">
        <f>'Electricity Price'!C53</f>
        <v>7.66</v>
      </c>
      <c r="E21" s="57">
        <f t="shared" si="0"/>
        <v>0.1915</v>
      </c>
      <c r="F21">
        <v>3.04</v>
      </c>
      <c r="G21" s="58">
        <f t="shared" si="1"/>
        <v>0.51680000000000004</v>
      </c>
      <c r="H21" s="59">
        <f t="shared" si="2"/>
        <v>0.32530000000000003</v>
      </c>
      <c r="I21" s="45">
        <f t="shared" si="3"/>
        <v>0.62945046439628483</v>
      </c>
      <c r="Q21" t="s">
        <v>134</v>
      </c>
    </row>
    <row r="22" spans="1:21">
      <c r="A22" s="4" t="s">
        <v>13</v>
      </c>
      <c r="B22" s="5" t="s">
        <v>89</v>
      </c>
      <c r="C22" s="5" t="s">
        <v>147</v>
      </c>
      <c r="D22" s="30">
        <f>'Electricity Price'!C17</f>
        <v>9.24</v>
      </c>
      <c r="E22" s="57">
        <f t="shared" si="0"/>
        <v>0.23099999999999998</v>
      </c>
      <c r="F22">
        <v>2.9449999999999998</v>
      </c>
      <c r="G22" s="58">
        <f t="shared" si="1"/>
        <v>0.50065000000000004</v>
      </c>
      <c r="H22" s="59">
        <f t="shared" si="2"/>
        <v>0.26965000000000006</v>
      </c>
      <c r="I22" s="45">
        <f t="shared" si="3"/>
        <v>0.53859982023369624</v>
      </c>
      <c r="Q22" t="s">
        <v>138</v>
      </c>
      <c r="T22" s="44">
        <v>3.048</v>
      </c>
      <c r="U22" t="s">
        <v>140</v>
      </c>
    </row>
    <row r="23" spans="1:21">
      <c r="A23" s="4" t="s">
        <v>14</v>
      </c>
      <c r="B23" s="5" t="s">
        <v>89</v>
      </c>
      <c r="C23" s="5" t="s">
        <v>147</v>
      </c>
      <c r="D23" s="30">
        <f>'Electricity Price'!C18</f>
        <v>11.06</v>
      </c>
      <c r="E23" s="57">
        <f t="shared" si="0"/>
        <v>0.27650000000000002</v>
      </c>
      <c r="F23">
        <v>2.9449999999999998</v>
      </c>
      <c r="G23" s="58">
        <f t="shared" si="1"/>
        <v>0.50065000000000004</v>
      </c>
      <c r="H23" s="59">
        <f t="shared" si="2"/>
        <v>0.22415000000000002</v>
      </c>
      <c r="I23" s="45">
        <f t="shared" si="3"/>
        <v>0.44771796664336361</v>
      </c>
      <c r="Q23" t="s">
        <v>135</v>
      </c>
      <c r="T23" s="44">
        <v>2.4929999999999999</v>
      </c>
      <c r="U23" t="s">
        <v>140</v>
      </c>
    </row>
    <row r="24" spans="1:21">
      <c r="A24" s="4" t="s">
        <v>15</v>
      </c>
      <c r="B24" s="5" t="s">
        <v>90</v>
      </c>
      <c r="C24" s="5" t="s">
        <v>147</v>
      </c>
      <c r="D24" s="30">
        <f>'Electricity Price'!C23</f>
        <v>10.68</v>
      </c>
      <c r="E24" s="57">
        <f t="shared" si="0"/>
        <v>0.26699999999999996</v>
      </c>
      <c r="F24">
        <v>2.9449999999999998</v>
      </c>
      <c r="G24" s="58">
        <f t="shared" si="1"/>
        <v>0.50065000000000004</v>
      </c>
      <c r="H24" s="59">
        <f t="shared" si="2"/>
        <v>0.23365000000000008</v>
      </c>
      <c r="I24" s="45">
        <f t="shared" si="3"/>
        <v>0.46669329871167492</v>
      </c>
      <c r="Q24" t="s">
        <v>137</v>
      </c>
    </row>
    <row r="25" spans="1:21">
      <c r="A25" s="4" t="s">
        <v>16</v>
      </c>
      <c r="B25" s="5" t="s">
        <v>90</v>
      </c>
      <c r="C25" s="5" t="s">
        <v>147</v>
      </c>
      <c r="D25" s="30">
        <f>'Electricity Price'!C24</f>
        <v>10.45</v>
      </c>
      <c r="E25" s="57">
        <f t="shared" si="0"/>
        <v>0.26124999999999998</v>
      </c>
      <c r="F25">
        <v>2.9449999999999998</v>
      </c>
      <c r="G25" s="58">
        <f t="shared" si="1"/>
        <v>0.50065000000000004</v>
      </c>
      <c r="H25" s="59">
        <f t="shared" si="2"/>
        <v>0.23940000000000006</v>
      </c>
      <c r="I25" s="45">
        <f t="shared" si="3"/>
        <v>0.47817836812144221</v>
      </c>
      <c r="R25" t="s">
        <v>139</v>
      </c>
    </row>
    <row r="26" spans="1:21">
      <c r="A26" s="4" t="s">
        <v>17</v>
      </c>
      <c r="B26" s="5" t="s">
        <v>93</v>
      </c>
      <c r="C26" s="5" t="s">
        <v>147</v>
      </c>
      <c r="D26" s="30">
        <f>'Electricity Price'!C42</f>
        <v>10.49</v>
      </c>
      <c r="E26" s="57">
        <f t="shared" si="0"/>
        <v>0.26225000000000004</v>
      </c>
      <c r="F26">
        <v>2.9449999999999998</v>
      </c>
      <c r="G26" s="58">
        <f t="shared" si="1"/>
        <v>0.50065000000000004</v>
      </c>
      <c r="H26" s="59">
        <f t="shared" si="2"/>
        <v>0.2384</v>
      </c>
      <c r="I26" s="45">
        <f t="shared" si="3"/>
        <v>0.47618096474583038</v>
      </c>
      <c r="R26" s="46">
        <f>(T22-T23)/T22</f>
        <v>0.18208661417322838</v>
      </c>
    </row>
    <row r="27" spans="1:21">
      <c r="A27" s="4" t="s">
        <v>18</v>
      </c>
      <c r="B27" s="5" t="s">
        <v>94</v>
      </c>
      <c r="C27" s="5" t="s">
        <v>148</v>
      </c>
      <c r="D27" s="30">
        <f>'Electricity Price'!C47</f>
        <v>8.56</v>
      </c>
      <c r="E27" s="57">
        <f t="shared" si="0"/>
        <v>0.21400000000000002</v>
      </c>
      <c r="F27">
        <v>2.802</v>
      </c>
      <c r="G27" s="58">
        <f t="shared" si="1"/>
        <v>0.47634000000000004</v>
      </c>
      <c r="H27" s="59">
        <f t="shared" si="2"/>
        <v>0.26234000000000002</v>
      </c>
      <c r="I27" s="45">
        <f t="shared" si="3"/>
        <v>0.55074106730486627</v>
      </c>
      <c r="R27" s="43"/>
    </row>
    <row r="28" spans="1:21">
      <c r="A28" s="4" t="s">
        <v>19</v>
      </c>
      <c r="B28" s="5" t="s">
        <v>87</v>
      </c>
      <c r="C28" s="5" t="s">
        <v>144</v>
      </c>
      <c r="D28" s="30">
        <f>'Electricity Price'!C7</f>
        <v>12.64</v>
      </c>
      <c r="E28" s="57">
        <f t="shared" si="0"/>
        <v>0.31600000000000006</v>
      </c>
      <c r="F28">
        <v>3.1269999999999998</v>
      </c>
      <c r="G28" s="58">
        <f t="shared" si="1"/>
        <v>0.53159000000000001</v>
      </c>
      <c r="H28" s="59">
        <f t="shared" si="2"/>
        <v>0.21558999999999995</v>
      </c>
      <c r="I28" s="45">
        <f t="shared" si="3"/>
        <v>0.40555691416317075</v>
      </c>
    </row>
    <row r="29" spans="1:21" ht="25.5">
      <c r="A29" s="4" t="s">
        <v>20</v>
      </c>
      <c r="B29" s="5" t="s">
        <v>91</v>
      </c>
      <c r="C29" s="5" t="s">
        <v>145</v>
      </c>
      <c r="D29" s="30">
        <f>'Electricity Price'!C35</f>
        <v>10</v>
      </c>
      <c r="E29" s="57">
        <f t="shared" si="0"/>
        <v>0.25</v>
      </c>
      <c r="F29">
        <v>3.2639999999999998</v>
      </c>
      <c r="G29" s="58">
        <f t="shared" si="1"/>
        <v>0.55488000000000004</v>
      </c>
      <c r="H29" s="59">
        <f t="shared" si="2"/>
        <v>0.30488000000000004</v>
      </c>
      <c r="I29" s="45">
        <f t="shared" si="3"/>
        <v>0.54945213379469438</v>
      </c>
    </row>
    <row r="30" spans="1:21">
      <c r="A30" s="4" t="s">
        <v>21</v>
      </c>
      <c r="B30" s="5" t="s">
        <v>87</v>
      </c>
      <c r="C30" s="5" t="s">
        <v>144</v>
      </c>
      <c r="D30" s="30">
        <f>'Electricity Price'!C8</f>
        <v>15.7</v>
      </c>
      <c r="E30" s="57">
        <f t="shared" si="0"/>
        <v>0.39250000000000002</v>
      </c>
      <c r="F30">
        <v>3.1269999999999998</v>
      </c>
      <c r="G30" s="58">
        <f t="shared" si="1"/>
        <v>0.53159000000000001</v>
      </c>
      <c r="H30" s="59">
        <f t="shared" si="2"/>
        <v>0.13908999999999999</v>
      </c>
      <c r="I30" s="45">
        <f t="shared" si="3"/>
        <v>0.26164901521849543</v>
      </c>
    </row>
    <row r="31" spans="1:21">
      <c r="A31" s="4" t="s">
        <v>22</v>
      </c>
      <c r="B31" s="5" t="s">
        <v>89</v>
      </c>
      <c r="C31" s="5" t="s">
        <v>147</v>
      </c>
      <c r="D31" s="30">
        <f>'Electricity Price'!C19</f>
        <v>11.71</v>
      </c>
      <c r="E31" s="57">
        <f t="shared" si="0"/>
        <v>0.29275000000000001</v>
      </c>
      <c r="F31">
        <v>2.9449999999999998</v>
      </c>
      <c r="G31" s="58">
        <f t="shared" si="1"/>
        <v>0.50065000000000004</v>
      </c>
      <c r="H31" s="59">
        <f t="shared" si="2"/>
        <v>0.20790000000000003</v>
      </c>
      <c r="I31" s="45">
        <f t="shared" si="3"/>
        <v>0.41526016178967345</v>
      </c>
    </row>
    <row r="32" spans="1:21">
      <c r="A32" s="4" t="s">
        <v>23</v>
      </c>
      <c r="B32" s="5" t="s">
        <v>90</v>
      </c>
      <c r="C32" s="5" t="s">
        <v>147</v>
      </c>
      <c r="D32" s="30">
        <f>'Electricity Price'!C25</f>
        <v>10.39</v>
      </c>
      <c r="E32" s="57">
        <f t="shared" si="0"/>
        <v>0.25975000000000004</v>
      </c>
      <c r="F32">
        <v>2.9449999999999998</v>
      </c>
      <c r="G32" s="58">
        <f t="shared" si="1"/>
        <v>0.50065000000000004</v>
      </c>
      <c r="H32" s="59">
        <f t="shared" si="2"/>
        <v>0.2409</v>
      </c>
      <c r="I32" s="45">
        <f t="shared" si="3"/>
        <v>0.48117447318485967</v>
      </c>
    </row>
    <row r="33" spans="1:9">
      <c r="A33" s="4" t="s">
        <v>24</v>
      </c>
      <c r="B33" s="5" t="s">
        <v>93</v>
      </c>
      <c r="C33" s="5" t="s">
        <v>148</v>
      </c>
      <c r="D33" s="30">
        <f>'Electricity Price'!C43</f>
        <v>10.62</v>
      </c>
      <c r="E33" s="57">
        <f t="shared" si="0"/>
        <v>0.26549999999999996</v>
      </c>
      <c r="F33">
        <v>2.802</v>
      </c>
      <c r="G33" s="58">
        <f t="shared" si="1"/>
        <v>0.47634000000000004</v>
      </c>
      <c r="H33" s="59">
        <f t="shared" si="2"/>
        <v>0.21084000000000008</v>
      </c>
      <c r="I33" s="45">
        <f t="shared" si="3"/>
        <v>0.44262501574505619</v>
      </c>
    </row>
    <row r="34" spans="1:9">
      <c r="A34" s="4" t="s">
        <v>25</v>
      </c>
      <c r="B34" s="5" t="s">
        <v>90</v>
      </c>
      <c r="C34" s="5" t="s">
        <v>147</v>
      </c>
      <c r="D34" s="30">
        <f>'Electricity Price'!C26</f>
        <v>8.18</v>
      </c>
      <c r="E34" s="57">
        <f t="shared" si="0"/>
        <v>0.20449999999999999</v>
      </c>
      <c r="F34">
        <v>2.9449999999999998</v>
      </c>
      <c r="G34" s="58">
        <f t="shared" si="1"/>
        <v>0.50065000000000004</v>
      </c>
      <c r="H34" s="59">
        <f t="shared" si="2"/>
        <v>0.29615000000000002</v>
      </c>
      <c r="I34" s="45">
        <f t="shared" si="3"/>
        <v>0.59153100968740635</v>
      </c>
    </row>
    <row r="35" spans="1:9">
      <c r="A35" s="4" t="s">
        <v>26</v>
      </c>
      <c r="B35" s="5" t="s">
        <v>95</v>
      </c>
      <c r="C35" s="5" t="s">
        <v>149</v>
      </c>
      <c r="D35" s="30">
        <f>'Electricity Price'!C54</f>
        <v>10.49</v>
      </c>
      <c r="E35" s="57">
        <f t="shared" si="0"/>
        <v>0.26225000000000004</v>
      </c>
      <c r="F35">
        <v>3.04</v>
      </c>
      <c r="G35" s="58">
        <f t="shared" si="1"/>
        <v>0.51680000000000004</v>
      </c>
      <c r="H35" s="59">
        <f t="shared" si="2"/>
        <v>0.25455</v>
      </c>
      <c r="I35" s="45">
        <f t="shared" si="3"/>
        <v>0.49255030959752316</v>
      </c>
    </row>
    <row r="36" spans="1:9">
      <c r="A36" s="4" t="s">
        <v>27</v>
      </c>
      <c r="B36" s="5" t="s">
        <v>90</v>
      </c>
      <c r="C36" s="5" t="s">
        <v>147</v>
      </c>
      <c r="D36" s="30">
        <f>'Electricity Price'!C27</f>
        <v>9</v>
      </c>
      <c r="E36" s="57">
        <f t="shared" si="0"/>
        <v>0.22499999999999998</v>
      </c>
      <c r="F36">
        <v>2.9449999999999998</v>
      </c>
      <c r="G36" s="58">
        <f t="shared" si="1"/>
        <v>0.50065000000000004</v>
      </c>
      <c r="H36" s="59">
        <f t="shared" si="2"/>
        <v>0.27565000000000006</v>
      </c>
      <c r="I36" s="45">
        <f t="shared" si="3"/>
        <v>0.55058424048736654</v>
      </c>
    </row>
    <row r="37" spans="1:9">
      <c r="A37" s="4" t="s">
        <v>28</v>
      </c>
      <c r="B37" s="5" t="s">
        <v>95</v>
      </c>
      <c r="C37" s="5" t="s">
        <v>150</v>
      </c>
      <c r="D37" s="30">
        <f>'Electricity Price'!C55</f>
        <v>7.56</v>
      </c>
      <c r="E37" s="57">
        <f t="shared" si="0"/>
        <v>0.189</v>
      </c>
      <c r="F37" s="48">
        <v>3.5870000000000002</v>
      </c>
      <c r="G37" s="58">
        <f t="shared" si="1"/>
        <v>0.60979000000000005</v>
      </c>
      <c r="H37" s="59">
        <f t="shared" si="2"/>
        <v>0.42079000000000005</v>
      </c>
      <c r="I37" s="45">
        <f t="shared" si="3"/>
        <v>0.69005723281785536</v>
      </c>
    </row>
    <row r="38" spans="1:9">
      <c r="A38" s="4" t="s">
        <v>29</v>
      </c>
      <c r="B38" s="5" t="s">
        <v>87</v>
      </c>
      <c r="C38" s="5" t="s">
        <v>144</v>
      </c>
      <c r="D38" s="30">
        <f>'Electricity Price'!C9</f>
        <v>15.31</v>
      </c>
      <c r="E38" s="57">
        <f t="shared" si="0"/>
        <v>0.38275000000000003</v>
      </c>
      <c r="F38">
        <v>3.1269999999999998</v>
      </c>
      <c r="G38" s="58">
        <f t="shared" si="1"/>
        <v>0.53159000000000001</v>
      </c>
      <c r="H38" s="59">
        <f t="shared" si="2"/>
        <v>0.14883999999999997</v>
      </c>
      <c r="I38" s="45">
        <f t="shared" si="3"/>
        <v>0.27999021802516971</v>
      </c>
    </row>
    <row r="39" spans="1:9" ht="25.5">
      <c r="A39" s="4" t="s">
        <v>30</v>
      </c>
      <c r="B39" s="5" t="s">
        <v>88</v>
      </c>
      <c r="C39" s="5" t="s">
        <v>145</v>
      </c>
      <c r="D39" s="30">
        <f>'Electricity Price'!C13</f>
        <v>12.11</v>
      </c>
      <c r="E39" s="57">
        <f t="shared" si="0"/>
        <v>0.30275000000000002</v>
      </c>
      <c r="F39">
        <v>3.2639999999999998</v>
      </c>
      <c r="G39" s="58">
        <f t="shared" si="1"/>
        <v>0.55488000000000004</v>
      </c>
      <c r="H39" s="59">
        <f t="shared" si="2"/>
        <v>0.25213000000000002</v>
      </c>
      <c r="I39" s="45">
        <f t="shared" si="3"/>
        <v>0.45438653402537488</v>
      </c>
    </row>
    <row r="40" spans="1:9">
      <c r="A40" s="4" t="s">
        <v>31</v>
      </c>
      <c r="B40" s="5" t="s">
        <v>95</v>
      </c>
      <c r="C40" s="5" t="s">
        <v>148</v>
      </c>
      <c r="D40" s="30">
        <f>'Electricity Price'!C56</f>
        <v>9.7100000000000009</v>
      </c>
      <c r="E40" s="57">
        <f t="shared" si="0"/>
        <v>0.24275000000000002</v>
      </c>
      <c r="F40">
        <v>2.802</v>
      </c>
      <c r="G40" s="58">
        <f t="shared" si="1"/>
        <v>0.47634000000000004</v>
      </c>
      <c r="H40" s="59">
        <f t="shared" si="2"/>
        <v>0.23359000000000002</v>
      </c>
      <c r="I40" s="45">
        <f t="shared" si="3"/>
        <v>0.49038501910400134</v>
      </c>
    </row>
    <row r="41" spans="1:9" ht="25.5">
      <c r="A41" s="4" t="s">
        <v>32</v>
      </c>
      <c r="B41" s="5" t="s">
        <v>88</v>
      </c>
      <c r="C41" s="5" t="s">
        <v>145</v>
      </c>
      <c r="D41" s="30">
        <f>'Electricity Price'!C14</f>
        <v>13.25</v>
      </c>
      <c r="E41" s="57">
        <f t="shared" si="0"/>
        <v>0.33125000000000004</v>
      </c>
      <c r="F41">
        <v>3.2639999999999998</v>
      </c>
      <c r="G41" s="58">
        <f t="shared" si="1"/>
        <v>0.55488000000000004</v>
      </c>
      <c r="H41" s="59">
        <f t="shared" si="2"/>
        <v>0.22363</v>
      </c>
      <c r="I41" s="45">
        <f t="shared" si="3"/>
        <v>0.40302407727796996</v>
      </c>
    </row>
    <row r="42" spans="1:9">
      <c r="A42" s="4" t="s">
        <v>33</v>
      </c>
      <c r="B42" s="5" t="s">
        <v>91</v>
      </c>
      <c r="C42" s="5" t="s">
        <v>146</v>
      </c>
      <c r="D42" s="30">
        <f>'Electricity Price'!C36</f>
        <v>8.94</v>
      </c>
      <c r="E42" s="57">
        <f t="shared" si="0"/>
        <v>0.22349999999999998</v>
      </c>
      <c r="F42">
        <v>2.9620000000000002</v>
      </c>
      <c r="G42" s="58">
        <f t="shared" si="1"/>
        <v>0.5035400000000001</v>
      </c>
      <c r="H42" s="59">
        <f t="shared" si="2"/>
        <v>0.28004000000000012</v>
      </c>
      <c r="I42" s="45">
        <f t="shared" si="3"/>
        <v>0.55614251102196466</v>
      </c>
    </row>
    <row r="43" spans="1:9">
      <c r="A43" s="4" t="s">
        <v>34</v>
      </c>
      <c r="B43" s="5" t="s">
        <v>90</v>
      </c>
      <c r="C43" s="5" t="s">
        <v>147</v>
      </c>
      <c r="D43" s="30">
        <f>'Electricity Price'!C28</f>
        <v>8.8699999999999992</v>
      </c>
      <c r="E43" s="57">
        <f t="shared" si="0"/>
        <v>0.22174999999999997</v>
      </c>
      <c r="F43">
        <v>2.9449999999999998</v>
      </c>
      <c r="G43" s="58">
        <f t="shared" si="1"/>
        <v>0.50065000000000004</v>
      </c>
      <c r="H43" s="59">
        <f t="shared" si="2"/>
        <v>0.27890000000000004</v>
      </c>
      <c r="I43" s="45">
        <f t="shared" si="3"/>
        <v>0.55707580145810454</v>
      </c>
    </row>
    <row r="44" spans="1:9">
      <c r="A44" s="4" t="s">
        <v>35</v>
      </c>
      <c r="B44" s="5" t="s">
        <v>89</v>
      </c>
      <c r="C44" s="5" t="s">
        <v>147</v>
      </c>
      <c r="D44" s="30">
        <f>'Electricity Price'!C20</f>
        <v>9.67</v>
      </c>
      <c r="E44" s="57">
        <f t="shared" si="0"/>
        <v>0.24174999999999999</v>
      </c>
      <c r="F44">
        <v>2.9449999999999998</v>
      </c>
      <c r="G44" s="58">
        <f t="shared" si="1"/>
        <v>0.50065000000000004</v>
      </c>
      <c r="H44" s="59">
        <f t="shared" si="2"/>
        <v>0.25890000000000002</v>
      </c>
      <c r="I44" s="45">
        <f t="shared" si="3"/>
        <v>0.51712773394587042</v>
      </c>
    </row>
    <row r="45" spans="1:9">
      <c r="A45" s="4" t="s">
        <v>36</v>
      </c>
      <c r="B45" s="5" t="s">
        <v>94</v>
      </c>
      <c r="C45" s="5" t="s">
        <v>147</v>
      </c>
      <c r="D45" s="30">
        <f>'Electricity Price'!C48</f>
        <v>7.53</v>
      </c>
      <c r="E45" s="57">
        <f t="shared" si="0"/>
        <v>0.18825000000000003</v>
      </c>
      <c r="F45">
        <v>2.9449999999999998</v>
      </c>
      <c r="G45" s="58">
        <f t="shared" si="1"/>
        <v>0.50065000000000004</v>
      </c>
      <c r="H45" s="59">
        <f t="shared" si="2"/>
        <v>0.31240000000000001</v>
      </c>
      <c r="I45" s="45">
        <f t="shared" si="3"/>
        <v>0.62398881454109656</v>
      </c>
    </row>
    <row r="46" spans="1:9">
      <c r="A46" s="4" t="s">
        <v>37</v>
      </c>
      <c r="B46" s="5" t="s">
        <v>96</v>
      </c>
      <c r="C46" s="5" t="s">
        <v>150</v>
      </c>
      <c r="D46" s="30">
        <f>'Electricity Price'!C61</f>
        <v>9.14</v>
      </c>
      <c r="E46" s="57">
        <f t="shared" si="0"/>
        <v>0.22850000000000004</v>
      </c>
      <c r="F46" s="48">
        <v>3.5870000000000002</v>
      </c>
      <c r="G46" s="58">
        <f t="shared" si="1"/>
        <v>0.60979000000000005</v>
      </c>
      <c r="H46" s="59">
        <f t="shared" si="2"/>
        <v>0.38129000000000002</v>
      </c>
      <c r="I46" s="45">
        <f t="shared" si="3"/>
        <v>0.62528083438560811</v>
      </c>
    </row>
    <row r="47" spans="1:9" ht="25.5">
      <c r="A47" s="4" t="s">
        <v>38</v>
      </c>
      <c r="B47" s="5" t="s">
        <v>88</v>
      </c>
      <c r="C47" s="5" t="s">
        <v>145</v>
      </c>
      <c r="D47" s="30">
        <f>'Electricity Price'!C15</f>
        <v>8.7899999999999991</v>
      </c>
      <c r="E47" s="57">
        <f t="shared" si="0"/>
        <v>0.21974999999999997</v>
      </c>
      <c r="F47">
        <v>3.2639999999999998</v>
      </c>
      <c r="G47" s="58">
        <f t="shared" si="1"/>
        <v>0.55488000000000004</v>
      </c>
      <c r="H47" s="59">
        <f t="shared" si="2"/>
        <v>0.33513000000000004</v>
      </c>
      <c r="I47" s="45">
        <f t="shared" si="3"/>
        <v>0.60396842560553632</v>
      </c>
    </row>
    <row r="48" spans="1:9">
      <c r="A48" s="4" t="s">
        <v>39</v>
      </c>
      <c r="B48" s="5" t="s">
        <v>87</v>
      </c>
      <c r="C48" s="5" t="s">
        <v>144</v>
      </c>
      <c r="D48" s="30">
        <f>'Electricity Price'!C10</f>
        <v>16.32</v>
      </c>
      <c r="E48" s="57">
        <f t="shared" si="0"/>
        <v>0.40800000000000003</v>
      </c>
      <c r="F48">
        <v>3.1269999999999998</v>
      </c>
      <c r="G48" s="58">
        <f t="shared" si="1"/>
        <v>0.53159000000000001</v>
      </c>
      <c r="H48" s="59">
        <f t="shared" si="2"/>
        <v>0.12358999999999998</v>
      </c>
      <c r="I48" s="45">
        <f t="shared" si="3"/>
        <v>0.23249120562839778</v>
      </c>
    </row>
    <row r="49" spans="1:14">
      <c r="A49" s="4" t="s">
        <v>40</v>
      </c>
      <c r="B49" s="5" t="s">
        <v>91</v>
      </c>
      <c r="C49" s="5" t="s">
        <v>146</v>
      </c>
      <c r="D49" s="30">
        <f>'Electricity Price'!C37</f>
        <v>10.46</v>
      </c>
      <c r="E49" s="57">
        <f t="shared" si="0"/>
        <v>0.26150000000000001</v>
      </c>
      <c r="F49">
        <v>2.9620000000000002</v>
      </c>
      <c r="G49" s="58">
        <f t="shared" si="1"/>
        <v>0.5035400000000001</v>
      </c>
      <c r="H49" s="59">
        <f t="shared" si="2"/>
        <v>0.24204000000000009</v>
      </c>
      <c r="I49" s="45">
        <f t="shared" si="3"/>
        <v>0.48067680819795855</v>
      </c>
    </row>
    <row r="50" spans="1:14">
      <c r="A50" s="4" t="s">
        <v>41</v>
      </c>
      <c r="B50" s="5" t="s">
        <v>90</v>
      </c>
      <c r="C50" s="5" t="s">
        <v>147</v>
      </c>
      <c r="D50" s="30">
        <f>'Electricity Price'!C29</f>
        <v>9.4600000000000009</v>
      </c>
      <c r="E50" s="57">
        <f t="shared" si="0"/>
        <v>0.23650000000000002</v>
      </c>
      <c r="F50">
        <v>2.9449999999999998</v>
      </c>
      <c r="G50" s="58">
        <f t="shared" si="1"/>
        <v>0.50065000000000004</v>
      </c>
      <c r="H50" s="59">
        <f t="shared" si="2"/>
        <v>0.26415</v>
      </c>
      <c r="I50" s="45">
        <f t="shared" si="3"/>
        <v>0.52761410166783174</v>
      </c>
    </row>
    <row r="51" spans="1:14">
      <c r="A51" s="4" t="s">
        <v>42</v>
      </c>
      <c r="B51" s="5" t="s">
        <v>93</v>
      </c>
      <c r="C51" s="5" t="s">
        <v>147</v>
      </c>
      <c r="D51" s="30">
        <f>'Electricity Price'!C44</f>
        <v>10.49</v>
      </c>
      <c r="E51" s="57">
        <f t="shared" si="0"/>
        <v>0.26225000000000004</v>
      </c>
      <c r="F51">
        <v>2.9449999999999998</v>
      </c>
      <c r="G51" s="58">
        <f t="shared" si="1"/>
        <v>0.50065000000000004</v>
      </c>
      <c r="H51" s="59">
        <f t="shared" si="2"/>
        <v>0.2384</v>
      </c>
      <c r="I51" s="45">
        <f t="shared" si="3"/>
        <v>0.47618096474583038</v>
      </c>
    </row>
    <row r="52" spans="1:14">
      <c r="A52" s="4" t="s">
        <v>43</v>
      </c>
      <c r="B52" s="5" t="s">
        <v>94</v>
      </c>
      <c r="C52" s="5" t="s">
        <v>148</v>
      </c>
      <c r="D52" s="30">
        <f>'Electricity Price'!C49</f>
        <v>7.77</v>
      </c>
      <c r="E52" s="57">
        <f t="shared" si="0"/>
        <v>0.19424999999999998</v>
      </c>
      <c r="F52">
        <v>2.802</v>
      </c>
      <c r="G52" s="58">
        <f t="shared" si="1"/>
        <v>0.47634000000000004</v>
      </c>
      <c r="H52" s="59">
        <f t="shared" si="2"/>
        <v>0.28209000000000006</v>
      </c>
      <c r="I52" s="45">
        <f t="shared" si="3"/>
        <v>0.59220304824285186</v>
      </c>
    </row>
    <row r="53" spans="1:14">
      <c r="A53" s="4" t="s">
        <v>44</v>
      </c>
      <c r="B53" s="5" t="s">
        <v>95</v>
      </c>
      <c r="C53" s="5" t="s">
        <v>149</v>
      </c>
      <c r="D53" s="30">
        <f>'Electricity Price'!C57</f>
        <v>8.2200000000000006</v>
      </c>
      <c r="E53" s="57">
        <f t="shared" si="0"/>
        <v>0.20550000000000002</v>
      </c>
      <c r="F53">
        <v>3.04</v>
      </c>
      <c r="G53" s="58">
        <f t="shared" si="1"/>
        <v>0.51680000000000004</v>
      </c>
      <c r="H53" s="59">
        <f t="shared" si="2"/>
        <v>0.31130000000000002</v>
      </c>
      <c r="I53" s="45">
        <f t="shared" si="3"/>
        <v>0.6023606811145511</v>
      </c>
    </row>
    <row r="54" spans="1:14">
      <c r="A54" s="4" t="s">
        <v>45</v>
      </c>
      <c r="B54" s="5" t="s">
        <v>87</v>
      </c>
      <c r="C54" s="5" t="s">
        <v>144</v>
      </c>
      <c r="D54" s="30">
        <f>'Electricity Price'!C11</f>
        <v>16.670000000000002</v>
      </c>
      <c r="E54" s="57">
        <f t="shared" si="0"/>
        <v>0.41675000000000006</v>
      </c>
      <c r="F54">
        <v>3.1269999999999998</v>
      </c>
      <c r="G54" s="58">
        <f t="shared" si="1"/>
        <v>0.53159000000000001</v>
      </c>
      <c r="H54" s="59">
        <f t="shared" si="2"/>
        <v>0.11483999999999994</v>
      </c>
      <c r="I54" s="45">
        <f t="shared" si="3"/>
        <v>0.21603115182753616</v>
      </c>
    </row>
    <row r="55" spans="1:14">
      <c r="A55" s="4" t="s">
        <v>46</v>
      </c>
      <c r="B55" s="5" t="s">
        <v>91</v>
      </c>
      <c r="C55" s="5" t="s">
        <v>146</v>
      </c>
      <c r="D55" s="30">
        <f>'Electricity Price'!C38</f>
        <v>7.95</v>
      </c>
      <c r="E55" s="57">
        <f t="shared" si="0"/>
        <v>0.19875000000000001</v>
      </c>
      <c r="F55">
        <v>2.9620000000000002</v>
      </c>
      <c r="G55" s="58">
        <f t="shared" si="1"/>
        <v>0.5035400000000001</v>
      </c>
      <c r="H55" s="59">
        <f t="shared" si="2"/>
        <v>0.30479000000000012</v>
      </c>
      <c r="I55" s="45">
        <f t="shared" si="3"/>
        <v>0.60529451483496854</v>
      </c>
    </row>
    <row r="56" spans="1:14">
      <c r="A56" s="4" t="s">
        <v>47</v>
      </c>
      <c r="B56" s="5" t="s">
        <v>96</v>
      </c>
      <c r="C56" s="5" t="s">
        <v>150</v>
      </c>
      <c r="D56" s="30">
        <f>'Electricity Price'!C32</f>
        <v>12.12</v>
      </c>
      <c r="E56" s="57">
        <f t="shared" si="0"/>
        <v>0.30299999999999999</v>
      </c>
      <c r="F56" s="48">
        <v>3.5870000000000002</v>
      </c>
      <c r="G56" s="58">
        <f t="shared" si="1"/>
        <v>0.60979000000000005</v>
      </c>
      <c r="H56" s="59">
        <f t="shared" si="2"/>
        <v>0.30679000000000006</v>
      </c>
      <c r="I56" s="45">
        <f t="shared" si="3"/>
        <v>0.50310762721592683</v>
      </c>
    </row>
    <row r="57" spans="1:14">
      <c r="A57" s="4" t="s">
        <v>48</v>
      </c>
      <c r="B57" s="5" t="s">
        <v>91</v>
      </c>
      <c r="C57" s="5" t="s">
        <v>146</v>
      </c>
      <c r="D57" s="30">
        <f>'Electricity Price'!C39</f>
        <v>9.56</v>
      </c>
      <c r="E57" s="57">
        <f t="shared" si="0"/>
        <v>0.23900000000000002</v>
      </c>
      <c r="F57">
        <v>2.9620000000000002</v>
      </c>
      <c r="G57" s="58">
        <f t="shared" si="1"/>
        <v>0.5035400000000001</v>
      </c>
      <c r="H57" s="59">
        <f t="shared" si="2"/>
        <v>0.26454000000000011</v>
      </c>
      <c r="I57" s="45">
        <f t="shared" si="3"/>
        <v>0.52536044802796211</v>
      </c>
    </row>
    <row r="58" spans="1:14">
      <c r="A58" s="4" t="s">
        <v>49</v>
      </c>
      <c r="B58" s="5" t="s">
        <v>89</v>
      </c>
      <c r="C58" s="5" t="s">
        <v>147</v>
      </c>
      <c r="D58" s="30">
        <f>'Electricity Price'!C21</f>
        <v>10.92</v>
      </c>
      <c r="E58" s="57">
        <f t="shared" si="0"/>
        <v>0.27300000000000002</v>
      </c>
      <c r="F58">
        <v>2.9449999999999998</v>
      </c>
      <c r="G58" s="58">
        <f t="shared" si="1"/>
        <v>0.50065000000000004</v>
      </c>
      <c r="H58" s="59">
        <f t="shared" si="2"/>
        <v>0.22765000000000002</v>
      </c>
      <c r="I58" s="45">
        <f t="shared" si="3"/>
        <v>0.45470887845800462</v>
      </c>
    </row>
    <row r="59" spans="1:14">
      <c r="A59" s="4" t="s">
        <v>50</v>
      </c>
      <c r="B59" s="5" t="s">
        <v>95</v>
      </c>
      <c r="C59" s="5" t="s">
        <v>149</v>
      </c>
      <c r="D59" s="30">
        <f>'Electricity Price'!C58</f>
        <v>9.89</v>
      </c>
      <c r="E59" s="57">
        <f t="shared" si="0"/>
        <v>0.24725</v>
      </c>
      <c r="F59">
        <v>3.04</v>
      </c>
      <c r="G59" s="58">
        <f t="shared" si="1"/>
        <v>0.51680000000000004</v>
      </c>
      <c r="H59" s="59">
        <f t="shared" si="2"/>
        <v>0.26955000000000007</v>
      </c>
      <c r="I59" s="45">
        <f t="shared" si="3"/>
        <v>0.52157507739938092</v>
      </c>
    </row>
    <row r="60" spans="1:14">
      <c r="A60" s="4"/>
      <c r="B60" s="4"/>
      <c r="C60" s="4"/>
    </row>
    <row r="61" spans="1:14" ht="30">
      <c r="D61" s="17"/>
      <c r="E61" s="55"/>
      <c r="N61" s="42" t="s">
        <v>151</v>
      </c>
    </row>
    <row r="62" spans="1:14" ht="41.45" customHeight="1">
      <c r="M62" s="5" t="s">
        <v>144</v>
      </c>
      <c r="N62">
        <v>3.1269999999999998</v>
      </c>
    </row>
    <row r="63" spans="1:14" ht="25.5">
      <c r="M63" s="5" t="s">
        <v>145</v>
      </c>
      <c r="N63">
        <v>3.2639999999999998</v>
      </c>
    </row>
    <row r="64" spans="1:14" ht="25.5">
      <c r="M64" s="5" t="s">
        <v>146</v>
      </c>
      <c r="N64">
        <v>2.9620000000000002</v>
      </c>
    </row>
    <row r="65" spans="13:14">
      <c r="M65" s="5" t="s">
        <v>147</v>
      </c>
      <c r="N65">
        <v>2.9449999999999998</v>
      </c>
    </row>
    <row r="66" spans="13:14">
      <c r="M66" s="5" t="s">
        <v>148</v>
      </c>
      <c r="N66">
        <v>2.802</v>
      </c>
    </row>
    <row r="67" spans="13:14" ht="25.5">
      <c r="M67" s="5" t="s">
        <v>149</v>
      </c>
      <c r="N67">
        <v>3.04</v>
      </c>
    </row>
    <row r="68" spans="13:14">
      <c r="M68" s="5" t="s">
        <v>150</v>
      </c>
      <c r="N68" s="48">
        <v>3.5870000000000002</v>
      </c>
    </row>
    <row r="111" spans="1:3">
      <c r="A111" s="4"/>
      <c r="B111" s="4"/>
      <c r="C111" s="4"/>
    </row>
  </sheetData>
  <hyperlinks>
    <hyperlink ref="Q10" r:id="rId1" xr:uid="{0426EB9C-DC7A-4A4F-B352-CC82C49928D9}"/>
    <hyperlink ref="D5" r:id="rId2" xr:uid="{C3074478-5ED2-43E4-BB5F-04192CD4497C}"/>
    <hyperlink ref="F5" r:id="rId3" xr:uid="{0A132BE8-DD57-4605-9AD9-30C91939A7A7}"/>
  </hyperlinks>
  <pageMargins left="0.7" right="0.7" top="0.75" bottom="0.75" header="0.3" footer="0.3"/>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64FE3-82AF-43CF-B2E5-BFD2A06677B5}">
  <sheetPr>
    <tabColor rgb="FFC00000"/>
  </sheetPr>
  <dimension ref="A1:R214"/>
  <sheetViews>
    <sheetView topLeftCell="A4" workbookViewId="0">
      <selection activeCell="J12" sqref="J12"/>
    </sheetView>
  </sheetViews>
  <sheetFormatPr defaultRowHeight="15"/>
  <cols>
    <col min="1" max="1" width="18.28515625" style="8" customWidth="1"/>
    <col min="2" max="2" width="26.7109375" customWidth="1"/>
    <col min="3" max="3" width="26.7109375" style="65" customWidth="1"/>
  </cols>
  <sheetData>
    <row r="1" spans="1:18">
      <c r="A1"/>
    </row>
    <row r="2" spans="1:18">
      <c r="A2" s="15" t="s">
        <v>82</v>
      </c>
    </row>
    <row r="3" spans="1:18" ht="30">
      <c r="A3" s="35" t="s">
        <v>77</v>
      </c>
      <c r="B3" s="42" t="s">
        <v>186</v>
      </c>
      <c r="C3" s="66" t="s">
        <v>185</v>
      </c>
    </row>
    <row r="4" spans="1:18">
      <c r="A4" s="35" t="s">
        <v>85</v>
      </c>
      <c r="B4" t="s">
        <v>187</v>
      </c>
      <c r="C4" s="65" t="s">
        <v>184</v>
      </c>
    </row>
    <row r="5" spans="1:18" ht="45">
      <c r="A5" s="35" t="s">
        <v>81</v>
      </c>
      <c r="B5" s="39" t="s">
        <v>182</v>
      </c>
      <c r="C5" s="67" t="s">
        <v>182</v>
      </c>
    </row>
    <row r="6" spans="1:18">
      <c r="A6" s="35" t="s">
        <v>84</v>
      </c>
      <c r="B6">
        <v>2019</v>
      </c>
      <c r="C6">
        <v>2019</v>
      </c>
    </row>
    <row r="7" spans="1:18">
      <c r="A7" s="35" t="s">
        <v>99</v>
      </c>
    </row>
    <row r="8" spans="1:18" ht="135">
      <c r="A8" s="35" t="s">
        <v>102</v>
      </c>
      <c r="B8" s="42" t="s">
        <v>188</v>
      </c>
      <c r="C8" s="66" t="s">
        <v>183</v>
      </c>
    </row>
    <row r="9" spans="1:18">
      <c r="A9" s="2" t="s">
        <v>0</v>
      </c>
      <c r="G9" t="s">
        <v>189</v>
      </c>
      <c r="H9" t="s">
        <v>190</v>
      </c>
      <c r="I9" t="s">
        <v>191</v>
      </c>
      <c r="J9" t="s">
        <v>192</v>
      </c>
      <c r="K9" t="s">
        <v>193</v>
      </c>
      <c r="L9" t="s">
        <v>194</v>
      </c>
      <c r="M9" t="s">
        <v>195</v>
      </c>
      <c r="N9" t="s">
        <v>196</v>
      </c>
      <c r="O9" t="s">
        <v>197</v>
      </c>
      <c r="P9" t="s">
        <v>198</v>
      </c>
      <c r="Q9" t="s">
        <v>199</v>
      </c>
      <c r="R9" t="s">
        <v>200</v>
      </c>
    </row>
    <row r="10" spans="1:18">
      <c r="A10" s="4" t="s">
        <v>1</v>
      </c>
      <c r="B10">
        <v>0</v>
      </c>
      <c r="C10" s="65">
        <v>0</v>
      </c>
      <c r="G10" t="s">
        <v>201</v>
      </c>
      <c r="H10" t="s">
        <v>51</v>
      </c>
      <c r="I10" t="s">
        <v>202</v>
      </c>
      <c r="J10" t="s">
        <v>203</v>
      </c>
      <c r="K10" t="s">
        <v>204</v>
      </c>
      <c r="L10" t="s">
        <v>205</v>
      </c>
      <c r="M10">
        <v>56</v>
      </c>
      <c r="N10" t="s">
        <v>206</v>
      </c>
      <c r="O10" t="s">
        <v>207</v>
      </c>
      <c r="P10" t="s">
        <v>208</v>
      </c>
      <c r="Q10" t="s">
        <v>209</v>
      </c>
      <c r="R10" s="68">
        <v>44012</v>
      </c>
    </row>
    <row r="11" spans="1:18">
      <c r="A11" s="4" t="s">
        <v>2</v>
      </c>
      <c r="B11">
        <v>0</v>
      </c>
      <c r="C11" s="65">
        <v>0</v>
      </c>
      <c r="G11" t="s">
        <v>201</v>
      </c>
      <c r="H11" t="s">
        <v>51</v>
      </c>
      <c r="I11" t="s">
        <v>210</v>
      </c>
      <c r="J11" t="s">
        <v>203</v>
      </c>
      <c r="K11" t="s">
        <v>204</v>
      </c>
      <c r="L11" t="s">
        <v>205</v>
      </c>
      <c r="M11">
        <v>3802075</v>
      </c>
      <c r="N11" t="s">
        <v>206</v>
      </c>
      <c r="O11" t="s">
        <v>211</v>
      </c>
      <c r="P11" t="s">
        <v>208</v>
      </c>
      <c r="Q11" t="s">
        <v>209</v>
      </c>
      <c r="R11" s="68">
        <v>44012</v>
      </c>
    </row>
    <row r="12" spans="1:18">
      <c r="A12" s="4" t="s">
        <v>3</v>
      </c>
      <c r="B12">
        <f>COUNT(M10:M13)</f>
        <v>4</v>
      </c>
      <c r="C12" s="65">
        <f>SUM(M10:M13)</f>
        <v>4032394</v>
      </c>
      <c r="G12" t="s">
        <v>201</v>
      </c>
      <c r="H12" t="s">
        <v>51</v>
      </c>
      <c r="I12" t="s">
        <v>212</v>
      </c>
      <c r="J12" t="s">
        <v>203</v>
      </c>
      <c r="K12" t="s">
        <v>204</v>
      </c>
      <c r="L12" t="s">
        <v>205</v>
      </c>
      <c r="M12">
        <v>143009</v>
      </c>
      <c r="N12" t="s">
        <v>206</v>
      </c>
      <c r="O12" t="s">
        <v>213</v>
      </c>
      <c r="P12" t="s">
        <v>208</v>
      </c>
      <c r="Q12" t="s">
        <v>209</v>
      </c>
      <c r="R12" s="68">
        <v>44012</v>
      </c>
    </row>
    <row r="13" spans="1:18">
      <c r="A13" s="4" t="s">
        <v>4</v>
      </c>
      <c r="B13">
        <v>0</v>
      </c>
      <c r="C13" s="65">
        <v>0</v>
      </c>
      <c r="G13" t="s">
        <v>201</v>
      </c>
      <c r="H13" t="s">
        <v>51</v>
      </c>
      <c r="I13" t="s">
        <v>214</v>
      </c>
      <c r="J13" t="s">
        <v>203</v>
      </c>
      <c r="K13" t="s">
        <v>204</v>
      </c>
      <c r="L13" t="s">
        <v>205</v>
      </c>
      <c r="M13">
        <v>87254</v>
      </c>
      <c r="N13" t="s">
        <v>206</v>
      </c>
      <c r="O13" t="s">
        <v>215</v>
      </c>
      <c r="P13" t="s">
        <v>208</v>
      </c>
      <c r="Q13" t="s">
        <v>216</v>
      </c>
      <c r="R13" s="68">
        <v>44012</v>
      </c>
    </row>
    <row r="14" spans="1:18">
      <c r="A14" s="4" t="s">
        <v>5</v>
      </c>
      <c r="B14">
        <f>COUNT(M14:M59)</f>
        <v>46</v>
      </c>
      <c r="C14" s="65">
        <f>SUM(M14:M59)</f>
        <v>34676363</v>
      </c>
      <c r="G14" t="s">
        <v>217</v>
      </c>
      <c r="H14" t="s">
        <v>52</v>
      </c>
      <c r="I14" t="s">
        <v>218</v>
      </c>
      <c r="J14" t="s">
        <v>203</v>
      </c>
      <c r="K14" t="s">
        <v>204</v>
      </c>
      <c r="L14" t="s">
        <v>219</v>
      </c>
      <c r="M14">
        <v>1510271</v>
      </c>
      <c r="N14" t="s">
        <v>220</v>
      </c>
      <c r="O14" t="s">
        <v>221</v>
      </c>
      <c r="P14" t="s">
        <v>208</v>
      </c>
      <c r="Q14" t="s">
        <v>222</v>
      </c>
      <c r="R14" s="68">
        <v>44012</v>
      </c>
    </row>
    <row r="15" spans="1:18">
      <c r="A15" s="4" t="s">
        <v>6</v>
      </c>
      <c r="B15">
        <f>COUNT(M60:M68)</f>
        <v>9</v>
      </c>
      <c r="C15" s="65">
        <f>SUM(M60:M68)</f>
        <v>3329773</v>
      </c>
      <c r="G15" t="s">
        <v>217</v>
      </c>
      <c r="H15" t="s">
        <v>52</v>
      </c>
      <c r="I15" t="s">
        <v>223</v>
      </c>
      <c r="J15" t="s">
        <v>203</v>
      </c>
      <c r="K15" t="s">
        <v>204</v>
      </c>
      <c r="L15" t="s">
        <v>219</v>
      </c>
      <c r="M15">
        <v>38091</v>
      </c>
      <c r="N15" t="s">
        <v>220</v>
      </c>
      <c r="O15" t="s">
        <v>224</v>
      </c>
      <c r="P15" t="s">
        <v>208</v>
      </c>
      <c r="Q15" t="s">
        <v>225</v>
      </c>
      <c r="R15" s="68">
        <v>44012</v>
      </c>
    </row>
    <row r="16" spans="1:18">
      <c r="A16" s="4" t="s">
        <v>7</v>
      </c>
      <c r="B16">
        <f>COUNT(M69:M76)</f>
        <v>8</v>
      </c>
      <c r="C16" s="65">
        <f>SUM(M69:M76)</f>
        <v>3574097</v>
      </c>
      <c r="G16" t="s">
        <v>217</v>
      </c>
      <c r="H16" t="s">
        <v>52</v>
      </c>
      <c r="I16" t="s">
        <v>226</v>
      </c>
      <c r="J16" t="s">
        <v>203</v>
      </c>
      <c r="K16" t="s">
        <v>204</v>
      </c>
      <c r="L16" t="s">
        <v>219</v>
      </c>
      <c r="M16">
        <v>220000</v>
      </c>
      <c r="N16" t="s">
        <v>220</v>
      </c>
      <c r="O16" t="s">
        <v>207</v>
      </c>
      <c r="P16" t="s">
        <v>208</v>
      </c>
      <c r="Q16" t="s">
        <v>227</v>
      </c>
      <c r="R16" s="68">
        <v>44012</v>
      </c>
    </row>
    <row r="17" spans="1:18">
      <c r="A17" s="4" t="s">
        <v>8</v>
      </c>
      <c r="B17">
        <f>COUNT(M77)</f>
        <v>1</v>
      </c>
      <c r="C17" s="65">
        <f>SUM(M77)</f>
        <v>538479</v>
      </c>
      <c r="G17" t="s">
        <v>217</v>
      </c>
      <c r="H17" t="s">
        <v>52</v>
      </c>
      <c r="I17" t="s">
        <v>228</v>
      </c>
      <c r="J17" t="s">
        <v>203</v>
      </c>
      <c r="K17" t="s">
        <v>204</v>
      </c>
      <c r="L17" t="s">
        <v>219</v>
      </c>
      <c r="M17">
        <v>45578</v>
      </c>
      <c r="N17" t="s">
        <v>220</v>
      </c>
      <c r="O17" t="s">
        <v>229</v>
      </c>
      <c r="P17" t="s">
        <v>208</v>
      </c>
      <c r="Q17" t="s">
        <v>230</v>
      </c>
      <c r="R17" s="68">
        <v>44012</v>
      </c>
    </row>
    <row r="18" spans="1:18">
      <c r="A18" s="4" t="s">
        <v>75</v>
      </c>
      <c r="B18">
        <f>COUNT(M78)</f>
        <v>1</v>
      </c>
      <c r="C18" s="65">
        <f>SUM(M78)</f>
        <v>601723</v>
      </c>
      <c r="G18" t="s">
        <v>217</v>
      </c>
      <c r="H18" t="s">
        <v>52</v>
      </c>
      <c r="I18" t="s">
        <v>231</v>
      </c>
      <c r="J18" t="s">
        <v>203</v>
      </c>
      <c r="K18" t="s">
        <v>204</v>
      </c>
      <c r="L18" t="s">
        <v>219</v>
      </c>
      <c r="M18">
        <v>1049025</v>
      </c>
      <c r="N18" t="s">
        <v>220</v>
      </c>
      <c r="O18" t="s">
        <v>211</v>
      </c>
      <c r="P18" t="s">
        <v>208</v>
      </c>
      <c r="Q18" t="s">
        <v>222</v>
      </c>
      <c r="R18" s="68">
        <v>44012</v>
      </c>
    </row>
    <row r="19" spans="1:18">
      <c r="A19" s="4" t="s">
        <v>9</v>
      </c>
      <c r="B19">
        <v>0</v>
      </c>
      <c r="C19" s="65">
        <v>0</v>
      </c>
      <c r="G19" t="s">
        <v>217</v>
      </c>
      <c r="H19" t="s">
        <v>52</v>
      </c>
      <c r="I19" t="s">
        <v>232</v>
      </c>
      <c r="J19" t="s">
        <v>203</v>
      </c>
      <c r="K19" t="s">
        <v>233</v>
      </c>
      <c r="L19" t="s">
        <v>205</v>
      </c>
      <c r="M19">
        <v>150297</v>
      </c>
      <c r="N19" t="s">
        <v>220</v>
      </c>
      <c r="O19" t="s">
        <v>234</v>
      </c>
      <c r="P19" t="s">
        <v>235</v>
      </c>
      <c r="Q19" t="s">
        <v>236</v>
      </c>
      <c r="R19" s="68">
        <v>44012</v>
      </c>
    </row>
    <row r="20" spans="1:18">
      <c r="A20" s="4" t="s">
        <v>10</v>
      </c>
      <c r="B20">
        <f>COUNT(M79:M85)</f>
        <v>7</v>
      </c>
      <c r="C20" s="65">
        <f>SUM(M79:M85)</f>
        <v>3669376</v>
      </c>
      <c r="G20" t="s">
        <v>217</v>
      </c>
      <c r="H20" t="s">
        <v>52</v>
      </c>
      <c r="I20" t="s">
        <v>237</v>
      </c>
      <c r="J20" t="s">
        <v>203</v>
      </c>
      <c r="K20" t="s">
        <v>238</v>
      </c>
      <c r="L20" t="s">
        <v>219</v>
      </c>
      <c r="M20">
        <v>930450</v>
      </c>
      <c r="N20" t="s">
        <v>220</v>
      </c>
      <c r="O20" t="s">
        <v>239</v>
      </c>
      <c r="P20" t="s">
        <v>240</v>
      </c>
      <c r="Q20" t="s">
        <v>241</v>
      </c>
      <c r="R20" s="68">
        <v>44012</v>
      </c>
    </row>
    <row r="21" spans="1:18">
      <c r="A21" s="4" t="s">
        <v>11</v>
      </c>
      <c r="B21">
        <v>0</v>
      </c>
      <c r="C21" s="65">
        <v>0</v>
      </c>
      <c r="G21" t="s">
        <v>217</v>
      </c>
      <c r="H21" t="s">
        <v>52</v>
      </c>
      <c r="I21" t="s">
        <v>242</v>
      </c>
      <c r="J21" t="s">
        <v>203</v>
      </c>
      <c r="K21" t="s">
        <v>204</v>
      </c>
      <c r="L21" t="s">
        <v>219</v>
      </c>
      <c r="M21">
        <v>174528</v>
      </c>
      <c r="N21" t="s">
        <v>220</v>
      </c>
      <c r="O21" t="s">
        <v>243</v>
      </c>
      <c r="P21" t="s">
        <v>208</v>
      </c>
      <c r="Q21" t="s">
        <v>244</v>
      </c>
      <c r="R21" s="68">
        <v>44012</v>
      </c>
    </row>
    <row r="22" spans="1:18">
      <c r="A22" s="4" t="s">
        <v>12</v>
      </c>
      <c r="B22">
        <v>0</v>
      </c>
      <c r="C22" s="65">
        <v>0</v>
      </c>
      <c r="G22" t="s">
        <v>217</v>
      </c>
      <c r="H22" t="s">
        <v>52</v>
      </c>
      <c r="I22" t="s">
        <v>245</v>
      </c>
      <c r="J22" t="s">
        <v>203</v>
      </c>
      <c r="K22" t="s">
        <v>233</v>
      </c>
      <c r="L22" t="s">
        <v>205</v>
      </c>
      <c r="M22">
        <v>95066</v>
      </c>
      <c r="N22" t="s">
        <v>220</v>
      </c>
      <c r="O22" t="s">
        <v>246</v>
      </c>
      <c r="P22" t="s">
        <v>235</v>
      </c>
      <c r="Q22" t="s">
        <v>247</v>
      </c>
      <c r="R22" s="68">
        <v>44012</v>
      </c>
    </row>
    <row r="23" spans="1:18">
      <c r="A23" s="4" t="s">
        <v>13</v>
      </c>
      <c r="B23">
        <f>COUNT(M86:M94)</f>
        <v>9</v>
      </c>
      <c r="C23" s="65">
        <f>SUM(M86:M94)</f>
        <v>8615813</v>
      </c>
      <c r="G23" t="s">
        <v>217</v>
      </c>
      <c r="H23" t="s">
        <v>52</v>
      </c>
      <c r="I23" t="s">
        <v>245</v>
      </c>
      <c r="J23" t="s">
        <v>203</v>
      </c>
      <c r="K23" t="s">
        <v>238</v>
      </c>
      <c r="L23" t="s">
        <v>205</v>
      </c>
      <c r="M23">
        <v>709869</v>
      </c>
      <c r="N23" t="s">
        <v>220</v>
      </c>
      <c r="O23" t="s">
        <v>246</v>
      </c>
      <c r="P23" t="s">
        <v>240</v>
      </c>
      <c r="Q23" t="s">
        <v>241</v>
      </c>
      <c r="R23" s="68">
        <v>44012</v>
      </c>
    </row>
    <row r="24" spans="1:18">
      <c r="A24" s="4" t="s">
        <v>14</v>
      </c>
      <c r="B24">
        <f>COUNT(M95:M97)</f>
        <v>3</v>
      </c>
      <c r="C24" s="65">
        <f>SUM(M95:M97)</f>
        <v>605972</v>
      </c>
      <c r="G24" t="s">
        <v>217</v>
      </c>
      <c r="H24" t="s">
        <v>52</v>
      </c>
      <c r="I24" t="s">
        <v>248</v>
      </c>
      <c r="J24" t="s">
        <v>203</v>
      </c>
      <c r="K24" t="s">
        <v>238</v>
      </c>
      <c r="L24" t="s">
        <v>219</v>
      </c>
      <c r="M24">
        <v>152982</v>
      </c>
      <c r="N24" t="s">
        <v>220</v>
      </c>
      <c r="O24" t="s">
        <v>249</v>
      </c>
      <c r="P24" t="s">
        <v>240</v>
      </c>
      <c r="Q24" t="s">
        <v>241</v>
      </c>
      <c r="R24" s="68">
        <v>44012</v>
      </c>
    </row>
    <row r="25" spans="1:18">
      <c r="A25" s="4" t="s">
        <v>15</v>
      </c>
      <c r="B25">
        <v>0</v>
      </c>
      <c r="C25" s="65">
        <v>0</v>
      </c>
      <c r="G25" t="s">
        <v>217</v>
      </c>
      <c r="H25" t="s">
        <v>52</v>
      </c>
      <c r="I25" t="s">
        <v>250</v>
      </c>
      <c r="J25" t="s">
        <v>203</v>
      </c>
      <c r="K25" t="s">
        <v>251</v>
      </c>
      <c r="L25" t="s">
        <v>205</v>
      </c>
      <c r="M25">
        <v>377429</v>
      </c>
      <c r="N25" t="s">
        <v>220</v>
      </c>
      <c r="O25" t="s">
        <v>252</v>
      </c>
      <c r="P25" t="s">
        <v>253</v>
      </c>
      <c r="Q25" t="s">
        <v>254</v>
      </c>
      <c r="R25" s="68">
        <v>44012</v>
      </c>
    </row>
    <row r="26" spans="1:18">
      <c r="A26" s="4" t="s">
        <v>16</v>
      </c>
      <c r="B26">
        <v>0</v>
      </c>
      <c r="C26" s="65">
        <v>0</v>
      </c>
      <c r="G26" t="s">
        <v>217</v>
      </c>
      <c r="H26" t="s">
        <v>52</v>
      </c>
      <c r="I26" t="s">
        <v>250</v>
      </c>
      <c r="J26" t="s">
        <v>203</v>
      </c>
      <c r="K26" t="s">
        <v>238</v>
      </c>
      <c r="L26" t="s">
        <v>205</v>
      </c>
      <c r="M26">
        <v>9428411</v>
      </c>
      <c r="N26" t="s">
        <v>220</v>
      </c>
      <c r="O26" t="s">
        <v>252</v>
      </c>
      <c r="P26" t="s">
        <v>240</v>
      </c>
      <c r="Q26" t="s">
        <v>255</v>
      </c>
      <c r="R26" s="68">
        <v>44012</v>
      </c>
    </row>
    <row r="27" spans="1:18">
      <c r="A27" s="4" t="s">
        <v>17</v>
      </c>
      <c r="B27">
        <f>COUNT(M98:M103)</f>
        <v>6</v>
      </c>
      <c r="C27" s="65">
        <f>SUM(M98:M103)</f>
        <v>1223699</v>
      </c>
      <c r="G27" t="s">
        <v>217</v>
      </c>
      <c r="H27" t="s">
        <v>52</v>
      </c>
      <c r="I27" t="s">
        <v>256</v>
      </c>
      <c r="J27" t="s">
        <v>203</v>
      </c>
      <c r="K27" t="s">
        <v>238</v>
      </c>
      <c r="L27" t="s">
        <v>219</v>
      </c>
      <c r="M27">
        <v>150865</v>
      </c>
      <c r="N27" t="s">
        <v>220</v>
      </c>
      <c r="O27" t="s">
        <v>257</v>
      </c>
      <c r="P27" t="s">
        <v>240</v>
      </c>
      <c r="Q27" t="s">
        <v>241</v>
      </c>
      <c r="R27" s="68">
        <v>44012</v>
      </c>
    </row>
    <row r="28" spans="1:18">
      <c r="A28" s="4" t="s">
        <v>18</v>
      </c>
      <c r="B28">
        <v>0</v>
      </c>
      <c r="C28" s="65">
        <v>0</v>
      </c>
      <c r="G28" t="s">
        <v>217</v>
      </c>
      <c r="H28" t="s">
        <v>52</v>
      </c>
      <c r="I28" t="s">
        <v>258</v>
      </c>
      <c r="J28" t="s">
        <v>203</v>
      </c>
      <c r="K28" t="s">
        <v>204</v>
      </c>
      <c r="L28" t="s">
        <v>219</v>
      </c>
      <c r="M28">
        <v>252409</v>
      </c>
      <c r="N28" t="s">
        <v>220</v>
      </c>
      <c r="O28" t="s">
        <v>259</v>
      </c>
      <c r="P28" t="s">
        <v>208</v>
      </c>
      <c r="Q28" t="s">
        <v>222</v>
      </c>
      <c r="R28" s="68">
        <v>44012</v>
      </c>
    </row>
    <row r="29" spans="1:18">
      <c r="A29" s="4" t="s">
        <v>19</v>
      </c>
      <c r="B29">
        <v>0</v>
      </c>
      <c r="C29" s="65">
        <v>0</v>
      </c>
      <c r="G29" t="s">
        <v>217</v>
      </c>
      <c r="H29" t="s">
        <v>52</v>
      </c>
      <c r="I29" t="s">
        <v>260</v>
      </c>
      <c r="J29" t="s">
        <v>203</v>
      </c>
      <c r="K29" t="s">
        <v>204</v>
      </c>
      <c r="L29" t="s">
        <v>219</v>
      </c>
      <c r="M29">
        <v>18251</v>
      </c>
      <c r="N29" t="s">
        <v>220</v>
      </c>
      <c r="O29" t="s">
        <v>261</v>
      </c>
      <c r="P29" t="s">
        <v>208</v>
      </c>
      <c r="Q29" t="s">
        <v>262</v>
      </c>
      <c r="R29" s="68">
        <v>44012</v>
      </c>
    </row>
    <row r="30" spans="1:18">
      <c r="A30" s="4" t="s">
        <v>20</v>
      </c>
      <c r="B30">
        <f>COUNT(M104:M115)</f>
        <v>12</v>
      </c>
      <c r="C30" s="65">
        <f>SUM(M104:M115)</f>
        <v>5067669</v>
      </c>
      <c r="G30" t="s">
        <v>217</v>
      </c>
      <c r="H30" t="s">
        <v>52</v>
      </c>
      <c r="I30" t="s">
        <v>263</v>
      </c>
      <c r="J30" t="s">
        <v>203</v>
      </c>
      <c r="K30" t="s">
        <v>238</v>
      </c>
      <c r="L30" t="s">
        <v>219</v>
      </c>
      <c r="M30">
        <v>255793</v>
      </c>
      <c r="N30" t="s">
        <v>220</v>
      </c>
      <c r="O30" t="s">
        <v>264</v>
      </c>
      <c r="P30" t="s">
        <v>240</v>
      </c>
      <c r="Q30" t="s">
        <v>241</v>
      </c>
      <c r="R30" s="68">
        <v>44012</v>
      </c>
    </row>
    <row r="31" spans="1:18">
      <c r="A31" s="4" t="s">
        <v>21</v>
      </c>
      <c r="B31">
        <v>0</v>
      </c>
      <c r="C31" s="65">
        <v>0</v>
      </c>
      <c r="G31" t="s">
        <v>217</v>
      </c>
      <c r="H31" t="s">
        <v>52</v>
      </c>
      <c r="I31" t="s">
        <v>265</v>
      </c>
      <c r="J31" t="s">
        <v>203</v>
      </c>
      <c r="K31" t="s">
        <v>204</v>
      </c>
      <c r="L31" t="s">
        <v>219</v>
      </c>
      <c r="M31">
        <v>136484</v>
      </c>
      <c r="N31" t="s">
        <v>220</v>
      </c>
      <c r="O31" t="s">
        <v>266</v>
      </c>
      <c r="P31" t="s">
        <v>208</v>
      </c>
      <c r="Q31" t="s">
        <v>222</v>
      </c>
      <c r="R31" s="68">
        <v>44012</v>
      </c>
    </row>
    <row r="32" spans="1:18">
      <c r="A32" s="4" t="s">
        <v>22</v>
      </c>
      <c r="B32">
        <f>COUNT(M116:M125)</f>
        <v>10</v>
      </c>
      <c r="C32" s="65">
        <f>SUM(M116:M125)</f>
        <v>5055023</v>
      </c>
      <c r="G32" t="s">
        <v>217</v>
      </c>
      <c r="H32" t="s">
        <v>52</v>
      </c>
      <c r="I32" t="s">
        <v>267</v>
      </c>
      <c r="J32" t="s">
        <v>203</v>
      </c>
      <c r="K32" t="s">
        <v>233</v>
      </c>
      <c r="L32" t="s">
        <v>205</v>
      </c>
      <c r="M32">
        <v>82042</v>
      </c>
      <c r="N32" t="s">
        <v>220</v>
      </c>
      <c r="O32" t="s">
        <v>268</v>
      </c>
      <c r="P32" t="s">
        <v>235</v>
      </c>
      <c r="Q32" t="s">
        <v>269</v>
      </c>
      <c r="R32" s="68">
        <v>44012</v>
      </c>
    </row>
    <row r="33" spans="1:18">
      <c r="A33" s="4" t="s">
        <v>23</v>
      </c>
      <c r="B33">
        <v>0</v>
      </c>
      <c r="C33" s="65">
        <v>0</v>
      </c>
      <c r="G33" t="s">
        <v>217</v>
      </c>
      <c r="H33" t="s">
        <v>52</v>
      </c>
      <c r="I33" t="s">
        <v>270</v>
      </c>
      <c r="J33" t="s">
        <v>203</v>
      </c>
      <c r="K33" t="s">
        <v>238</v>
      </c>
      <c r="L33" t="s">
        <v>219</v>
      </c>
      <c r="M33">
        <v>3010232</v>
      </c>
      <c r="N33" t="s">
        <v>220</v>
      </c>
      <c r="O33" t="s">
        <v>271</v>
      </c>
      <c r="P33" t="s">
        <v>240</v>
      </c>
      <c r="Q33" t="s">
        <v>255</v>
      </c>
      <c r="R33" s="68">
        <v>44012</v>
      </c>
    </row>
    <row r="34" spans="1:18">
      <c r="A34" s="4" t="s">
        <v>24</v>
      </c>
      <c r="B34">
        <v>0</v>
      </c>
      <c r="C34" s="65">
        <v>0</v>
      </c>
      <c r="G34" t="s">
        <v>217</v>
      </c>
      <c r="H34" t="s">
        <v>52</v>
      </c>
      <c r="I34" t="s">
        <v>272</v>
      </c>
      <c r="J34" t="s">
        <v>203</v>
      </c>
      <c r="K34" t="s">
        <v>233</v>
      </c>
      <c r="L34" t="s">
        <v>205</v>
      </c>
      <c r="M34">
        <v>337840</v>
      </c>
      <c r="N34" t="s">
        <v>220</v>
      </c>
      <c r="O34" t="s">
        <v>273</v>
      </c>
      <c r="P34" t="s">
        <v>235</v>
      </c>
      <c r="Q34" t="s">
        <v>236</v>
      </c>
      <c r="R34" s="68">
        <v>44012</v>
      </c>
    </row>
    <row r="35" spans="1:18">
      <c r="A35" s="4" t="s">
        <v>25</v>
      </c>
      <c r="B35">
        <f>COUNT(M126:M129)</f>
        <v>4</v>
      </c>
      <c r="C35" s="65">
        <f>SUM(M126:M129)</f>
        <v>1696841</v>
      </c>
      <c r="G35" t="s">
        <v>217</v>
      </c>
      <c r="H35" t="s">
        <v>52</v>
      </c>
      <c r="I35" t="s">
        <v>274</v>
      </c>
      <c r="J35" t="s">
        <v>203</v>
      </c>
      <c r="K35" t="s">
        <v>238</v>
      </c>
      <c r="L35" t="s">
        <v>205</v>
      </c>
      <c r="M35">
        <v>1737528</v>
      </c>
      <c r="N35" t="s">
        <v>220</v>
      </c>
      <c r="O35" t="s">
        <v>275</v>
      </c>
      <c r="P35" t="s">
        <v>240</v>
      </c>
      <c r="Q35" t="s">
        <v>255</v>
      </c>
      <c r="R35" s="68">
        <v>44012</v>
      </c>
    </row>
    <row r="36" spans="1:18">
      <c r="A36" s="4" t="s">
        <v>26</v>
      </c>
      <c r="B36">
        <v>0</v>
      </c>
      <c r="C36" s="65">
        <v>0</v>
      </c>
      <c r="G36" t="s">
        <v>217</v>
      </c>
      <c r="H36" t="s">
        <v>52</v>
      </c>
      <c r="I36" t="s">
        <v>274</v>
      </c>
      <c r="J36" t="s">
        <v>203</v>
      </c>
      <c r="K36" t="s">
        <v>276</v>
      </c>
      <c r="L36" t="s">
        <v>205</v>
      </c>
      <c r="M36">
        <v>932</v>
      </c>
      <c r="N36" t="s">
        <v>220</v>
      </c>
      <c r="O36" t="s">
        <v>275</v>
      </c>
      <c r="P36" t="s">
        <v>277</v>
      </c>
      <c r="Q36" t="s">
        <v>278</v>
      </c>
      <c r="R36" s="68">
        <v>44012</v>
      </c>
    </row>
    <row r="37" spans="1:18">
      <c r="A37" s="4" t="s">
        <v>27</v>
      </c>
      <c r="B37">
        <v>0</v>
      </c>
      <c r="C37" s="65">
        <v>0</v>
      </c>
      <c r="G37" t="s">
        <v>217</v>
      </c>
      <c r="H37" t="s">
        <v>52</v>
      </c>
      <c r="I37" t="s">
        <v>274</v>
      </c>
      <c r="J37" t="s">
        <v>203</v>
      </c>
      <c r="K37" t="s">
        <v>204</v>
      </c>
      <c r="L37" t="s">
        <v>205</v>
      </c>
      <c r="M37">
        <v>639</v>
      </c>
      <c r="N37" t="s">
        <v>220</v>
      </c>
      <c r="O37" t="s">
        <v>275</v>
      </c>
      <c r="P37" t="s">
        <v>208</v>
      </c>
      <c r="Q37" t="s">
        <v>279</v>
      </c>
      <c r="R37" s="68">
        <v>44012</v>
      </c>
    </row>
    <row r="38" spans="1:18">
      <c r="A38" s="4" t="s">
        <v>28</v>
      </c>
      <c r="B38">
        <f>COUNT(M130)</f>
        <v>1</v>
      </c>
      <c r="C38" s="65">
        <f>SUM(M130)</f>
        <v>1892250</v>
      </c>
      <c r="G38" t="s">
        <v>217</v>
      </c>
      <c r="H38" t="s">
        <v>52</v>
      </c>
      <c r="I38" t="s">
        <v>274</v>
      </c>
      <c r="J38" t="s">
        <v>203</v>
      </c>
      <c r="K38" t="s">
        <v>251</v>
      </c>
      <c r="L38" t="s">
        <v>205</v>
      </c>
      <c r="M38">
        <v>425029</v>
      </c>
      <c r="N38" t="s">
        <v>220</v>
      </c>
      <c r="O38" t="s">
        <v>275</v>
      </c>
      <c r="P38" t="s">
        <v>253</v>
      </c>
      <c r="Q38" t="s">
        <v>280</v>
      </c>
      <c r="R38" s="68">
        <v>44012</v>
      </c>
    </row>
    <row r="39" spans="1:18">
      <c r="A39" s="4" t="s">
        <v>29</v>
      </c>
      <c r="B39">
        <v>0</v>
      </c>
      <c r="C39" s="65">
        <v>0</v>
      </c>
      <c r="G39" t="s">
        <v>217</v>
      </c>
      <c r="H39" t="s">
        <v>52</v>
      </c>
      <c r="I39" t="s">
        <v>281</v>
      </c>
      <c r="J39" t="s">
        <v>203</v>
      </c>
      <c r="K39" t="s">
        <v>233</v>
      </c>
      <c r="L39" t="s">
        <v>219</v>
      </c>
      <c r="M39">
        <v>1418788</v>
      </c>
      <c r="N39" t="s">
        <v>220</v>
      </c>
      <c r="O39" t="s">
        <v>282</v>
      </c>
      <c r="P39" t="s">
        <v>235</v>
      </c>
      <c r="Q39" t="s">
        <v>236</v>
      </c>
      <c r="R39" s="68">
        <v>44012</v>
      </c>
    </row>
    <row r="40" spans="1:18">
      <c r="A40" s="4" t="s">
        <v>30</v>
      </c>
      <c r="B40">
        <f>COUNT(M131:M151)</f>
        <v>21</v>
      </c>
      <c r="C40" s="65">
        <f>SUM(M131:M151)</f>
        <v>8791894</v>
      </c>
      <c r="G40" t="s">
        <v>217</v>
      </c>
      <c r="H40" t="s">
        <v>52</v>
      </c>
      <c r="I40" t="s">
        <v>283</v>
      </c>
      <c r="J40" t="s">
        <v>203</v>
      </c>
      <c r="K40" t="s">
        <v>251</v>
      </c>
      <c r="L40" t="s">
        <v>205</v>
      </c>
      <c r="M40">
        <v>489531</v>
      </c>
      <c r="N40" t="s">
        <v>220</v>
      </c>
      <c r="O40" t="s">
        <v>284</v>
      </c>
      <c r="P40" t="s">
        <v>253</v>
      </c>
      <c r="Q40" t="s">
        <v>254</v>
      </c>
      <c r="R40" s="68">
        <v>44012</v>
      </c>
    </row>
    <row r="41" spans="1:18">
      <c r="A41" s="4" t="s">
        <v>31</v>
      </c>
      <c r="B41">
        <f>COUNT(M152)</f>
        <v>1</v>
      </c>
      <c r="C41" s="65">
        <f>SUM(M152)</f>
        <v>12675</v>
      </c>
      <c r="G41" t="s">
        <v>217</v>
      </c>
      <c r="H41" t="s">
        <v>52</v>
      </c>
      <c r="I41" t="s">
        <v>283</v>
      </c>
      <c r="J41" t="s">
        <v>203</v>
      </c>
      <c r="K41" t="s">
        <v>238</v>
      </c>
      <c r="L41" t="s">
        <v>205</v>
      </c>
      <c r="M41">
        <v>1526600</v>
      </c>
      <c r="N41" t="s">
        <v>220</v>
      </c>
      <c r="O41" t="s">
        <v>284</v>
      </c>
      <c r="P41" t="s">
        <v>240</v>
      </c>
      <c r="Q41" t="s">
        <v>255</v>
      </c>
      <c r="R41" s="68">
        <v>44012</v>
      </c>
    </row>
    <row r="42" spans="1:18">
      <c r="A42" s="4" t="s">
        <v>32</v>
      </c>
      <c r="B42">
        <f>COUNT(M153:M161)</f>
        <v>9</v>
      </c>
      <c r="C42" s="65">
        <f>SUM(M153:M161)</f>
        <v>12268815</v>
      </c>
      <c r="G42" t="s">
        <v>217</v>
      </c>
      <c r="H42" t="s">
        <v>52</v>
      </c>
      <c r="I42" t="s">
        <v>285</v>
      </c>
      <c r="J42" t="s">
        <v>203</v>
      </c>
      <c r="K42" t="s">
        <v>204</v>
      </c>
      <c r="L42" t="s">
        <v>205</v>
      </c>
      <c r="M42">
        <v>13</v>
      </c>
      <c r="N42" t="s">
        <v>220</v>
      </c>
      <c r="O42" t="s">
        <v>286</v>
      </c>
      <c r="P42" t="s">
        <v>208</v>
      </c>
      <c r="Q42" t="s">
        <v>279</v>
      </c>
      <c r="R42" s="68">
        <v>44012</v>
      </c>
    </row>
    <row r="43" spans="1:18">
      <c r="A43" s="4" t="s">
        <v>33</v>
      </c>
      <c r="B43">
        <v>0</v>
      </c>
      <c r="C43" s="65">
        <v>0</v>
      </c>
      <c r="G43" t="s">
        <v>217</v>
      </c>
      <c r="H43" t="s">
        <v>52</v>
      </c>
      <c r="I43" t="s">
        <v>285</v>
      </c>
      <c r="J43" t="s">
        <v>203</v>
      </c>
      <c r="K43" t="s">
        <v>233</v>
      </c>
      <c r="L43" t="s">
        <v>205</v>
      </c>
      <c r="M43">
        <v>3077287</v>
      </c>
      <c r="N43" t="s">
        <v>220</v>
      </c>
      <c r="O43" t="s">
        <v>286</v>
      </c>
      <c r="P43" t="s">
        <v>235</v>
      </c>
      <c r="Q43" t="s">
        <v>287</v>
      </c>
      <c r="R43" s="68">
        <v>44012</v>
      </c>
    </row>
    <row r="44" spans="1:18">
      <c r="A44" s="4" t="s">
        <v>34</v>
      </c>
      <c r="B44">
        <v>0</v>
      </c>
      <c r="C44" s="65">
        <v>0</v>
      </c>
      <c r="G44" t="s">
        <v>217</v>
      </c>
      <c r="H44" t="s">
        <v>52</v>
      </c>
      <c r="I44" t="s">
        <v>288</v>
      </c>
      <c r="J44" t="s">
        <v>203</v>
      </c>
      <c r="K44" t="s">
        <v>204</v>
      </c>
      <c r="L44" t="s">
        <v>219</v>
      </c>
      <c r="M44">
        <v>805235</v>
      </c>
      <c r="N44" t="s">
        <v>220</v>
      </c>
      <c r="O44" t="s">
        <v>289</v>
      </c>
      <c r="P44" t="s">
        <v>208</v>
      </c>
      <c r="Q44" t="s">
        <v>222</v>
      </c>
      <c r="R44" s="68">
        <v>44012</v>
      </c>
    </row>
    <row r="45" spans="1:18">
      <c r="A45" s="4" t="s">
        <v>35</v>
      </c>
      <c r="B45">
        <f>COUNT(M162:M172)</f>
        <v>11</v>
      </c>
      <c r="C45" s="65">
        <f>SUM(M162:M172)</f>
        <v>4361000</v>
      </c>
      <c r="G45" t="s">
        <v>217</v>
      </c>
      <c r="H45" t="s">
        <v>52</v>
      </c>
      <c r="I45" t="s">
        <v>290</v>
      </c>
      <c r="J45" t="s">
        <v>203</v>
      </c>
      <c r="K45" t="s">
        <v>238</v>
      </c>
      <c r="L45" t="s">
        <v>219</v>
      </c>
      <c r="M45">
        <v>685306</v>
      </c>
      <c r="N45" t="s">
        <v>220</v>
      </c>
      <c r="O45" t="s">
        <v>291</v>
      </c>
      <c r="P45" t="s">
        <v>240</v>
      </c>
      <c r="Q45" t="s">
        <v>241</v>
      </c>
      <c r="R45" s="68">
        <v>44012</v>
      </c>
    </row>
    <row r="46" spans="1:18">
      <c r="A46" s="4" t="s">
        <v>36</v>
      </c>
      <c r="B46">
        <v>0</v>
      </c>
      <c r="C46" s="65">
        <v>0</v>
      </c>
      <c r="G46" t="s">
        <v>217</v>
      </c>
      <c r="H46" t="s">
        <v>52</v>
      </c>
      <c r="I46" t="s">
        <v>292</v>
      </c>
      <c r="J46" t="s">
        <v>203</v>
      </c>
      <c r="K46" t="s">
        <v>204</v>
      </c>
      <c r="L46" t="s">
        <v>205</v>
      </c>
      <c r="M46">
        <v>1290</v>
      </c>
      <c r="N46" t="s">
        <v>220</v>
      </c>
      <c r="O46" t="s">
        <v>293</v>
      </c>
      <c r="P46" t="s">
        <v>208</v>
      </c>
      <c r="Q46" t="s">
        <v>294</v>
      </c>
      <c r="R46" s="68">
        <v>44012</v>
      </c>
    </row>
    <row r="47" spans="1:18">
      <c r="A47" s="4" t="s">
        <v>37</v>
      </c>
      <c r="B47">
        <v>0</v>
      </c>
      <c r="C47" s="65">
        <v>0</v>
      </c>
      <c r="G47" t="s">
        <v>217</v>
      </c>
      <c r="H47" t="s">
        <v>52</v>
      </c>
      <c r="I47" t="s">
        <v>295</v>
      </c>
      <c r="J47" t="s">
        <v>203</v>
      </c>
      <c r="K47" t="s">
        <v>204</v>
      </c>
      <c r="L47" t="s">
        <v>219</v>
      </c>
      <c r="M47">
        <v>718451</v>
      </c>
      <c r="N47" t="s">
        <v>220</v>
      </c>
      <c r="O47" t="s">
        <v>296</v>
      </c>
      <c r="P47" t="s">
        <v>208</v>
      </c>
      <c r="Q47" t="s">
        <v>222</v>
      </c>
      <c r="R47" s="68">
        <v>44012</v>
      </c>
    </row>
    <row r="48" spans="1:18">
      <c r="A48" s="4" t="s">
        <v>38</v>
      </c>
      <c r="B48">
        <f>COUNT(M173:M177)</f>
        <v>5</v>
      </c>
      <c r="C48" s="65">
        <f>SUM(M173:M177)</f>
        <v>4008994</v>
      </c>
      <c r="G48" t="s">
        <v>217</v>
      </c>
      <c r="H48" t="s">
        <v>52</v>
      </c>
      <c r="I48" t="s">
        <v>297</v>
      </c>
      <c r="J48" t="s">
        <v>203</v>
      </c>
      <c r="K48" t="s">
        <v>204</v>
      </c>
      <c r="L48" t="s">
        <v>219</v>
      </c>
      <c r="M48">
        <v>1781642</v>
      </c>
      <c r="N48" t="s">
        <v>220</v>
      </c>
      <c r="O48" t="s">
        <v>298</v>
      </c>
      <c r="P48" t="s">
        <v>208</v>
      </c>
      <c r="Q48" t="s">
        <v>222</v>
      </c>
      <c r="R48" s="68">
        <v>44012</v>
      </c>
    </row>
    <row r="49" spans="1:18">
      <c r="A49" s="4" t="s">
        <v>39</v>
      </c>
      <c r="B49">
        <v>0</v>
      </c>
      <c r="C49" s="65">
        <v>0</v>
      </c>
      <c r="G49" t="s">
        <v>217</v>
      </c>
      <c r="H49" t="s">
        <v>52</v>
      </c>
      <c r="I49" t="s">
        <v>299</v>
      </c>
      <c r="J49" t="s">
        <v>203</v>
      </c>
      <c r="K49" t="s">
        <v>233</v>
      </c>
      <c r="L49" t="s">
        <v>205</v>
      </c>
      <c r="M49">
        <v>129291</v>
      </c>
      <c r="N49" t="s">
        <v>220</v>
      </c>
      <c r="O49" t="s">
        <v>300</v>
      </c>
      <c r="P49" t="s">
        <v>235</v>
      </c>
      <c r="Q49" t="s">
        <v>236</v>
      </c>
      <c r="R49" s="68">
        <v>44012</v>
      </c>
    </row>
    <row r="50" spans="1:18">
      <c r="A50" s="4" t="s">
        <v>40</v>
      </c>
      <c r="B50">
        <v>0</v>
      </c>
      <c r="C50" s="65">
        <v>0</v>
      </c>
      <c r="G50" t="s">
        <v>217</v>
      </c>
      <c r="H50" t="s">
        <v>52</v>
      </c>
      <c r="I50" t="s">
        <v>299</v>
      </c>
      <c r="J50" t="s">
        <v>203</v>
      </c>
      <c r="K50" t="s">
        <v>204</v>
      </c>
      <c r="L50" t="s">
        <v>205</v>
      </c>
      <c r="M50">
        <v>284053</v>
      </c>
      <c r="N50" t="s">
        <v>220</v>
      </c>
      <c r="O50" t="s">
        <v>300</v>
      </c>
      <c r="P50" t="s">
        <v>208</v>
      </c>
      <c r="Q50" t="s">
        <v>222</v>
      </c>
      <c r="R50" s="68">
        <v>44012</v>
      </c>
    </row>
    <row r="51" spans="1:18">
      <c r="A51" s="4" t="s">
        <v>41</v>
      </c>
      <c r="B51">
        <v>0</v>
      </c>
      <c r="C51" s="65">
        <v>0</v>
      </c>
      <c r="G51" t="s">
        <v>217</v>
      </c>
      <c r="H51" t="s">
        <v>52</v>
      </c>
      <c r="I51" t="s">
        <v>301</v>
      </c>
      <c r="J51" t="s">
        <v>203</v>
      </c>
      <c r="K51" t="s">
        <v>204</v>
      </c>
      <c r="L51" t="s">
        <v>205</v>
      </c>
      <c r="M51">
        <v>431795</v>
      </c>
      <c r="N51" t="s">
        <v>220</v>
      </c>
      <c r="O51" t="s">
        <v>302</v>
      </c>
      <c r="P51" t="s">
        <v>208</v>
      </c>
      <c r="Q51" t="s">
        <v>222</v>
      </c>
      <c r="R51" s="68">
        <v>44012</v>
      </c>
    </row>
    <row r="52" spans="1:18">
      <c r="A52" s="4" t="s">
        <v>42</v>
      </c>
      <c r="B52">
        <v>0</v>
      </c>
      <c r="C52" s="65">
        <v>0</v>
      </c>
      <c r="G52" t="s">
        <v>217</v>
      </c>
      <c r="H52" t="s">
        <v>52</v>
      </c>
      <c r="I52" t="s">
        <v>303</v>
      </c>
      <c r="J52" t="s">
        <v>203</v>
      </c>
      <c r="K52" t="s">
        <v>238</v>
      </c>
      <c r="L52" t="s">
        <v>219</v>
      </c>
      <c r="M52">
        <v>514453</v>
      </c>
      <c r="N52" t="s">
        <v>220</v>
      </c>
      <c r="O52" t="s">
        <v>304</v>
      </c>
      <c r="P52" t="s">
        <v>240</v>
      </c>
      <c r="Q52" t="s">
        <v>241</v>
      </c>
      <c r="R52" s="68">
        <v>44012</v>
      </c>
    </row>
    <row r="53" spans="1:18">
      <c r="A53" s="4" t="s">
        <v>43</v>
      </c>
      <c r="B53">
        <f>COUNT(M178:M193)</f>
        <v>16</v>
      </c>
      <c r="C53" s="65">
        <f>SUM(M178:M193)</f>
        <v>13690000</v>
      </c>
      <c r="G53" t="s">
        <v>217</v>
      </c>
      <c r="H53" t="s">
        <v>52</v>
      </c>
      <c r="I53" t="s">
        <v>305</v>
      </c>
      <c r="J53" t="s">
        <v>203</v>
      </c>
      <c r="K53" t="s">
        <v>233</v>
      </c>
      <c r="L53" t="s">
        <v>205</v>
      </c>
      <c r="M53">
        <v>3383</v>
      </c>
      <c r="N53" t="s">
        <v>220</v>
      </c>
      <c r="O53" t="s">
        <v>306</v>
      </c>
      <c r="P53" t="s">
        <v>235</v>
      </c>
      <c r="Q53" t="s">
        <v>236</v>
      </c>
      <c r="R53" s="68">
        <v>44012</v>
      </c>
    </row>
    <row r="54" spans="1:18">
      <c r="A54" s="4" t="s">
        <v>44</v>
      </c>
      <c r="B54">
        <f>COUNT(M194:M200)</f>
        <v>7</v>
      </c>
      <c r="C54" s="65">
        <f>SUM(M194:M200)</f>
        <v>2178786</v>
      </c>
      <c r="G54" t="s">
        <v>217</v>
      </c>
      <c r="H54" t="s">
        <v>52</v>
      </c>
      <c r="I54" t="s">
        <v>305</v>
      </c>
      <c r="J54" t="s">
        <v>203</v>
      </c>
      <c r="K54" t="s">
        <v>204</v>
      </c>
      <c r="L54" t="s">
        <v>205</v>
      </c>
      <c r="M54">
        <v>3</v>
      </c>
      <c r="N54" t="s">
        <v>220</v>
      </c>
      <c r="O54" t="s">
        <v>306</v>
      </c>
      <c r="P54" t="s">
        <v>208</v>
      </c>
      <c r="Q54" t="s">
        <v>307</v>
      </c>
      <c r="R54" s="68">
        <v>44012</v>
      </c>
    </row>
    <row r="55" spans="1:18">
      <c r="A55" s="4" t="s">
        <v>45</v>
      </c>
      <c r="B55">
        <v>0</v>
      </c>
      <c r="C55" s="65">
        <v>0</v>
      </c>
      <c r="G55" t="s">
        <v>217</v>
      </c>
      <c r="H55" t="s">
        <v>52</v>
      </c>
      <c r="I55" t="s">
        <v>308</v>
      </c>
      <c r="J55" t="s">
        <v>203</v>
      </c>
      <c r="K55" t="s">
        <v>309</v>
      </c>
      <c r="L55" t="s">
        <v>205</v>
      </c>
      <c r="M55">
        <v>0</v>
      </c>
      <c r="N55" t="s">
        <v>220</v>
      </c>
      <c r="O55" t="s">
        <v>310</v>
      </c>
      <c r="P55" t="s">
        <v>311</v>
      </c>
      <c r="Q55" t="s">
        <v>312</v>
      </c>
      <c r="R55" s="68">
        <v>44012</v>
      </c>
    </row>
    <row r="56" spans="1:18">
      <c r="A56" s="4" t="s">
        <v>46</v>
      </c>
      <c r="B56">
        <f>COUNT(M201:M209)</f>
        <v>9</v>
      </c>
      <c r="C56" s="65">
        <f>SUM(M201:M209)</f>
        <v>2230623</v>
      </c>
      <c r="G56" t="s">
        <v>217</v>
      </c>
      <c r="H56" t="s">
        <v>52</v>
      </c>
      <c r="I56" t="s">
        <v>313</v>
      </c>
      <c r="J56" t="s">
        <v>203</v>
      </c>
      <c r="K56" t="s">
        <v>238</v>
      </c>
      <c r="L56" t="s">
        <v>219</v>
      </c>
      <c r="M56">
        <v>442179</v>
      </c>
      <c r="N56" t="s">
        <v>220</v>
      </c>
      <c r="O56" t="s">
        <v>314</v>
      </c>
      <c r="P56" t="s">
        <v>240</v>
      </c>
      <c r="Q56" t="s">
        <v>241</v>
      </c>
      <c r="R56" s="68">
        <v>44012</v>
      </c>
    </row>
    <row r="57" spans="1:18">
      <c r="A57" s="4" t="s">
        <v>47</v>
      </c>
      <c r="B57">
        <v>0</v>
      </c>
      <c r="C57" s="65">
        <v>0</v>
      </c>
      <c r="G57" t="s">
        <v>217</v>
      </c>
      <c r="H57" t="s">
        <v>52</v>
      </c>
      <c r="I57" t="s">
        <v>315</v>
      </c>
      <c r="J57" t="s">
        <v>203</v>
      </c>
      <c r="K57" t="s">
        <v>204</v>
      </c>
      <c r="L57" t="s">
        <v>219</v>
      </c>
      <c r="M57">
        <v>55365</v>
      </c>
      <c r="N57" t="s">
        <v>220</v>
      </c>
      <c r="O57" t="s">
        <v>316</v>
      </c>
      <c r="P57" t="s">
        <v>208</v>
      </c>
      <c r="Q57" t="s">
        <v>317</v>
      </c>
      <c r="R57" s="68">
        <v>44012</v>
      </c>
    </row>
    <row r="58" spans="1:18">
      <c r="A58" s="4" t="s">
        <v>48</v>
      </c>
      <c r="B58">
        <v>0</v>
      </c>
      <c r="C58" s="65">
        <v>0</v>
      </c>
      <c r="G58" t="s">
        <v>217</v>
      </c>
      <c r="H58" t="s">
        <v>52</v>
      </c>
      <c r="I58" t="s">
        <v>318</v>
      </c>
      <c r="J58" t="s">
        <v>203</v>
      </c>
      <c r="K58" t="s">
        <v>276</v>
      </c>
      <c r="L58" t="s">
        <v>205</v>
      </c>
      <c r="M58">
        <v>820808</v>
      </c>
      <c r="N58" t="s">
        <v>220</v>
      </c>
      <c r="O58" t="s">
        <v>319</v>
      </c>
      <c r="P58" t="s">
        <v>277</v>
      </c>
      <c r="Q58" t="s">
        <v>320</v>
      </c>
      <c r="R58" s="68">
        <v>44012</v>
      </c>
    </row>
    <row r="59" spans="1:18">
      <c r="A59" s="4" t="s">
        <v>49</v>
      </c>
      <c r="B59">
        <f>COUNT(M210:M214)</f>
        <v>5</v>
      </c>
      <c r="C59" s="65">
        <f>SUM(M210:M214)</f>
        <v>296812</v>
      </c>
      <c r="G59" t="s">
        <v>217</v>
      </c>
      <c r="H59" t="s">
        <v>52</v>
      </c>
      <c r="I59" t="s">
        <v>321</v>
      </c>
      <c r="J59" t="s">
        <v>203</v>
      </c>
      <c r="K59" t="s">
        <v>233</v>
      </c>
      <c r="L59" t="s">
        <v>219</v>
      </c>
      <c r="M59">
        <v>200849</v>
      </c>
      <c r="N59" t="s">
        <v>220</v>
      </c>
      <c r="O59" t="s">
        <v>322</v>
      </c>
      <c r="P59" t="s">
        <v>235</v>
      </c>
      <c r="Q59" t="s">
        <v>236</v>
      </c>
      <c r="R59" s="68">
        <v>44012</v>
      </c>
    </row>
    <row r="60" spans="1:18">
      <c r="A60" s="4" t="s">
        <v>50</v>
      </c>
      <c r="B60">
        <v>0</v>
      </c>
      <c r="C60" s="65">
        <v>0</v>
      </c>
      <c r="G60" t="s">
        <v>323</v>
      </c>
      <c r="H60" t="s">
        <v>53</v>
      </c>
      <c r="I60" t="s">
        <v>324</v>
      </c>
      <c r="J60" t="s">
        <v>203</v>
      </c>
      <c r="K60" t="s">
        <v>204</v>
      </c>
      <c r="L60" t="s">
        <v>219</v>
      </c>
      <c r="M60">
        <v>441603</v>
      </c>
      <c r="N60" t="s">
        <v>325</v>
      </c>
      <c r="O60" t="s">
        <v>221</v>
      </c>
      <c r="P60" t="s">
        <v>208</v>
      </c>
      <c r="Q60" t="s">
        <v>326</v>
      </c>
      <c r="R60" s="68">
        <v>44012</v>
      </c>
    </row>
    <row r="61" spans="1:18">
      <c r="A61" s="4"/>
      <c r="G61" t="s">
        <v>323</v>
      </c>
      <c r="H61" t="s">
        <v>53</v>
      </c>
      <c r="I61" t="s">
        <v>327</v>
      </c>
      <c r="J61" t="s">
        <v>203</v>
      </c>
      <c r="K61" t="s">
        <v>204</v>
      </c>
      <c r="L61" t="s">
        <v>219</v>
      </c>
      <c r="M61">
        <v>572003</v>
      </c>
      <c r="N61" t="s">
        <v>325</v>
      </c>
      <c r="O61" t="s">
        <v>224</v>
      </c>
      <c r="P61" t="s">
        <v>208</v>
      </c>
      <c r="Q61" t="s">
        <v>326</v>
      </c>
      <c r="R61" s="68">
        <v>44012</v>
      </c>
    </row>
    <row r="62" spans="1:18">
      <c r="G62" t="s">
        <v>323</v>
      </c>
      <c r="H62" t="s">
        <v>53</v>
      </c>
      <c r="I62" t="s">
        <v>328</v>
      </c>
      <c r="J62" t="s">
        <v>203</v>
      </c>
      <c r="K62" t="s">
        <v>204</v>
      </c>
      <c r="L62" t="s">
        <v>219</v>
      </c>
      <c r="M62">
        <v>294567</v>
      </c>
      <c r="N62" t="s">
        <v>325</v>
      </c>
      <c r="O62" t="s">
        <v>211</v>
      </c>
      <c r="P62" t="s">
        <v>208</v>
      </c>
      <c r="Q62" t="s">
        <v>326</v>
      </c>
      <c r="R62" s="68">
        <v>44012</v>
      </c>
    </row>
    <row r="63" spans="1:18">
      <c r="G63" t="s">
        <v>323</v>
      </c>
      <c r="H63" t="s">
        <v>53</v>
      </c>
      <c r="I63" t="s">
        <v>329</v>
      </c>
      <c r="J63" t="s">
        <v>203</v>
      </c>
      <c r="K63" t="s">
        <v>204</v>
      </c>
      <c r="L63" t="s">
        <v>219</v>
      </c>
      <c r="M63">
        <v>55889</v>
      </c>
      <c r="N63" t="s">
        <v>325</v>
      </c>
      <c r="O63" t="s">
        <v>330</v>
      </c>
      <c r="P63" t="s">
        <v>208</v>
      </c>
      <c r="Q63" t="s">
        <v>326</v>
      </c>
      <c r="R63" s="68">
        <v>44012</v>
      </c>
    </row>
    <row r="64" spans="1:18">
      <c r="G64" t="s">
        <v>323</v>
      </c>
      <c r="H64" t="s">
        <v>53</v>
      </c>
      <c r="I64" t="s">
        <v>331</v>
      </c>
      <c r="J64" t="s">
        <v>203</v>
      </c>
      <c r="K64" t="s">
        <v>204</v>
      </c>
      <c r="L64" t="s">
        <v>219</v>
      </c>
      <c r="M64">
        <v>600158</v>
      </c>
      <c r="N64" t="s">
        <v>325</v>
      </c>
      <c r="O64" t="s">
        <v>249</v>
      </c>
      <c r="P64" t="s">
        <v>208</v>
      </c>
      <c r="Q64" t="s">
        <v>326</v>
      </c>
      <c r="R64" s="68">
        <v>44012</v>
      </c>
    </row>
    <row r="65" spans="7:18">
      <c r="G65" t="s">
        <v>323</v>
      </c>
      <c r="H65" t="s">
        <v>53</v>
      </c>
      <c r="I65" t="s">
        <v>332</v>
      </c>
      <c r="J65" t="s">
        <v>203</v>
      </c>
      <c r="K65" t="s">
        <v>204</v>
      </c>
      <c r="L65" t="s">
        <v>219</v>
      </c>
      <c r="M65">
        <v>285465</v>
      </c>
      <c r="N65" t="s">
        <v>325</v>
      </c>
      <c r="O65" t="s">
        <v>333</v>
      </c>
      <c r="P65" t="s">
        <v>208</v>
      </c>
      <c r="Q65" t="s">
        <v>326</v>
      </c>
      <c r="R65" s="68">
        <v>44012</v>
      </c>
    </row>
    <row r="66" spans="7:18">
      <c r="G66" t="s">
        <v>323</v>
      </c>
      <c r="H66" t="s">
        <v>53</v>
      </c>
      <c r="I66" t="s">
        <v>334</v>
      </c>
      <c r="J66" t="s">
        <v>203</v>
      </c>
      <c r="K66" t="s">
        <v>204</v>
      </c>
      <c r="L66" t="s">
        <v>219</v>
      </c>
      <c r="M66">
        <v>534543</v>
      </c>
      <c r="N66" t="s">
        <v>325</v>
      </c>
      <c r="O66" t="s">
        <v>271</v>
      </c>
      <c r="P66" t="s">
        <v>208</v>
      </c>
      <c r="Q66" t="s">
        <v>326</v>
      </c>
      <c r="R66" s="68">
        <v>44012</v>
      </c>
    </row>
    <row r="67" spans="7:18">
      <c r="G67" t="s">
        <v>323</v>
      </c>
      <c r="H67" t="s">
        <v>53</v>
      </c>
      <c r="I67" t="s">
        <v>335</v>
      </c>
      <c r="J67" t="s">
        <v>203</v>
      </c>
      <c r="K67" t="s">
        <v>204</v>
      </c>
      <c r="L67" t="s">
        <v>205</v>
      </c>
      <c r="M67">
        <v>294170</v>
      </c>
      <c r="N67" t="s">
        <v>325</v>
      </c>
      <c r="O67" t="s">
        <v>336</v>
      </c>
      <c r="P67" t="s">
        <v>208</v>
      </c>
      <c r="Q67" t="s">
        <v>326</v>
      </c>
      <c r="R67" s="68">
        <v>44012</v>
      </c>
    </row>
    <row r="68" spans="7:18">
      <c r="G68" t="s">
        <v>323</v>
      </c>
      <c r="H68" t="s">
        <v>53</v>
      </c>
      <c r="I68" t="s">
        <v>337</v>
      </c>
      <c r="J68" t="s">
        <v>203</v>
      </c>
      <c r="K68" t="s">
        <v>204</v>
      </c>
      <c r="L68" t="s">
        <v>205</v>
      </c>
      <c r="M68">
        <v>251375</v>
      </c>
      <c r="N68" t="s">
        <v>325</v>
      </c>
      <c r="O68" t="s">
        <v>338</v>
      </c>
      <c r="P68" t="s">
        <v>208</v>
      </c>
      <c r="Q68" t="s">
        <v>326</v>
      </c>
      <c r="R68" s="68">
        <v>44012</v>
      </c>
    </row>
    <row r="69" spans="7:18">
      <c r="G69" t="s">
        <v>339</v>
      </c>
      <c r="H69" t="s">
        <v>54</v>
      </c>
      <c r="I69" t="s">
        <v>340</v>
      </c>
      <c r="J69" t="s">
        <v>203</v>
      </c>
      <c r="K69" t="s">
        <v>233</v>
      </c>
      <c r="L69" t="s">
        <v>219</v>
      </c>
      <c r="M69">
        <v>916829</v>
      </c>
      <c r="N69" t="s">
        <v>341</v>
      </c>
      <c r="O69" t="s">
        <v>221</v>
      </c>
      <c r="P69" t="s">
        <v>235</v>
      </c>
      <c r="Q69" t="s">
        <v>342</v>
      </c>
      <c r="R69" s="68">
        <v>44012</v>
      </c>
    </row>
    <row r="70" spans="7:18">
      <c r="G70" t="s">
        <v>339</v>
      </c>
      <c r="H70" t="s">
        <v>54</v>
      </c>
      <c r="I70" t="s">
        <v>343</v>
      </c>
      <c r="J70" t="s">
        <v>203</v>
      </c>
      <c r="K70" t="s">
        <v>204</v>
      </c>
      <c r="L70" t="s">
        <v>219</v>
      </c>
      <c r="M70">
        <v>894014</v>
      </c>
      <c r="N70" t="s">
        <v>341</v>
      </c>
      <c r="O70" t="s">
        <v>344</v>
      </c>
      <c r="P70" t="s">
        <v>208</v>
      </c>
      <c r="Q70" t="s">
        <v>345</v>
      </c>
      <c r="R70" s="68">
        <v>44012</v>
      </c>
    </row>
    <row r="71" spans="7:18">
      <c r="G71" t="s">
        <v>339</v>
      </c>
      <c r="H71" t="s">
        <v>54</v>
      </c>
      <c r="I71" t="s">
        <v>346</v>
      </c>
      <c r="J71" t="s">
        <v>203</v>
      </c>
      <c r="K71" t="s">
        <v>204</v>
      </c>
      <c r="L71" t="s">
        <v>219</v>
      </c>
      <c r="M71">
        <v>189927</v>
      </c>
      <c r="N71" t="s">
        <v>341</v>
      </c>
      <c r="O71" t="s">
        <v>224</v>
      </c>
      <c r="P71" t="s">
        <v>208</v>
      </c>
      <c r="Q71" t="s">
        <v>345</v>
      </c>
      <c r="R71" s="68">
        <v>44012</v>
      </c>
    </row>
    <row r="72" spans="7:18">
      <c r="G72" t="s">
        <v>339</v>
      </c>
      <c r="H72" t="s">
        <v>54</v>
      </c>
      <c r="I72" t="s">
        <v>347</v>
      </c>
      <c r="J72" t="s">
        <v>203</v>
      </c>
      <c r="K72" t="s">
        <v>233</v>
      </c>
      <c r="L72" t="s">
        <v>219</v>
      </c>
      <c r="M72">
        <v>165676</v>
      </c>
      <c r="N72" t="s">
        <v>341</v>
      </c>
      <c r="O72" t="s">
        <v>207</v>
      </c>
      <c r="P72" t="s">
        <v>235</v>
      </c>
      <c r="Q72" t="s">
        <v>342</v>
      </c>
      <c r="R72" s="68">
        <v>44012</v>
      </c>
    </row>
    <row r="73" spans="7:18">
      <c r="G73" t="s">
        <v>339</v>
      </c>
      <c r="H73" t="s">
        <v>54</v>
      </c>
      <c r="I73" t="s">
        <v>348</v>
      </c>
      <c r="J73" t="s">
        <v>203</v>
      </c>
      <c r="K73" t="s">
        <v>233</v>
      </c>
      <c r="L73" t="s">
        <v>219</v>
      </c>
      <c r="M73">
        <v>862477</v>
      </c>
      <c r="N73" t="s">
        <v>341</v>
      </c>
      <c r="O73" t="s">
        <v>229</v>
      </c>
      <c r="P73" t="s">
        <v>235</v>
      </c>
      <c r="Q73" t="s">
        <v>342</v>
      </c>
      <c r="R73" s="68">
        <v>44012</v>
      </c>
    </row>
    <row r="74" spans="7:18">
      <c r="G74" t="s">
        <v>339</v>
      </c>
      <c r="H74" t="s">
        <v>54</v>
      </c>
      <c r="I74" t="s">
        <v>349</v>
      </c>
      <c r="J74" t="s">
        <v>203</v>
      </c>
      <c r="K74" t="s">
        <v>204</v>
      </c>
      <c r="L74" t="s">
        <v>219</v>
      </c>
      <c r="M74">
        <v>274055</v>
      </c>
      <c r="N74" t="s">
        <v>341</v>
      </c>
      <c r="O74" t="s">
        <v>350</v>
      </c>
      <c r="P74" t="s">
        <v>208</v>
      </c>
      <c r="Q74" t="s">
        <v>345</v>
      </c>
      <c r="R74" s="68">
        <v>44012</v>
      </c>
    </row>
    <row r="75" spans="7:18">
      <c r="G75" t="s">
        <v>339</v>
      </c>
      <c r="H75" t="s">
        <v>54</v>
      </c>
      <c r="I75" t="s">
        <v>351</v>
      </c>
      <c r="J75" t="s">
        <v>203</v>
      </c>
      <c r="K75" t="s">
        <v>204</v>
      </c>
      <c r="L75" t="s">
        <v>219</v>
      </c>
      <c r="M75">
        <v>152691</v>
      </c>
      <c r="N75" t="s">
        <v>341</v>
      </c>
      <c r="O75" t="s">
        <v>211</v>
      </c>
      <c r="P75" t="s">
        <v>208</v>
      </c>
      <c r="Q75" t="s">
        <v>345</v>
      </c>
      <c r="R75" s="68">
        <v>44012</v>
      </c>
    </row>
    <row r="76" spans="7:18">
      <c r="G76" t="s">
        <v>339</v>
      </c>
      <c r="H76" t="s">
        <v>54</v>
      </c>
      <c r="I76" t="s">
        <v>352</v>
      </c>
      <c r="J76" t="s">
        <v>203</v>
      </c>
      <c r="K76" t="s">
        <v>204</v>
      </c>
      <c r="L76" t="s">
        <v>219</v>
      </c>
      <c r="M76">
        <v>118428</v>
      </c>
      <c r="N76" t="s">
        <v>341</v>
      </c>
      <c r="O76" t="s">
        <v>353</v>
      </c>
      <c r="P76" t="s">
        <v>208</v>
      </c>
      <c r="Q76" t="s">
        <v>345</v>
      </c>
      <c r="R76" s="68">
        <v>44012</v>
      </c>
    </row>
    <row r="77" spans="7:18">
      <c r="G77" t="s">
        <v>354</v>
      </c>
      <c r="H77" t="s">
        <v>55</v>
      </c>
      <c r="I77" t="s">
        <v>355</v>
      </c>
      <c r="J77" t="s">
        <v>203</v>
      </c>
      <c r="K77" t="s">
        <v>204</v>
      </c>
      <c r="L77" t="s">
        <v>219</v>
      </c>
      <c r="M77">
        <v>538479</v>
      </c>
      <c r="N77" t="s">
        <v>356</v>
      </c>
      <c r="O77" t="s">
        <v>344</v>
      </c>
      <c r="P77" t="s">
        <v>208</v>
      </c>
      <c r="Q77" t="s">
        <v>357</v>
      </c>
      <c r="R77" s="68">
        <v>44012</v>
      </c>
    </row>
    <row r="78" spans="7:18">
      <c r="G78" t="s">
        <v>358</v>
      </c>
      <c r="H78" t="s">
        <v>73</v>
      </c>
      <c r="I78" t="s">
        <v>92</v>
      </c>
      <c r="J78" t="s">
        <v>203</v>
      </c>
      <c r="K78" t="s">
        <v>204</v>
      </c>
      <c r="L78" t="s">
        <v>219</v>
      </c>
      <c r="M78">
        <v>601723</v>
      </c>
      <c r="N78" t="s">
        <v>359</v>
      </c>
      <c r="O78" t="s">
        <v>221</v>
      </c>
      <c r="P78" t="s">
        <v>208</v>
      </c>
      <c r="Q78" t="s">
        <v>360</v>
      </c>
      <c r="R78" s="68">
        <v>44012</v>
      </c>
    </row>
    <row r="79" spans="7:18">
      <c r="G79" t="s">
        <v>361</v>
      </c>
      <c r="H79" t="s">
        <v>56</v>
      </c>
      <c r="I79" t="s">
        <v>362</v>
      </c>
      <c r="J79" t="s">
        <v>203</v>
      </c>
      <c r="K79" t="s">
        <v>204</v>
      </c>
      <c r="L79" t="s">
        <v>219</v>
      </c>
      <c r="M79">
        <v>100157</v>
      </c>
      <c r="N79" t="s">
        <v>363</v>
      </c>
      <c r="O79" t="s">
        <v>353</v>
      </c>
      <c r="P79" t="s">
        <v>208</v>
      </c>
      <c r="Q79" t="s">
        <v>364</v>
      </c>
      <c r="R79" s="68">
        <v>44012</v>
      </c>
    </row>
    <row r="80" spans="7:18">
      <c r="G80" t="s">
        <v>361</v>
      </c>
      <c r="H80" t="s">
        <v>56</v>
      </c>
      <c r="I80" t="s">
        <v>365</v>
      </c>
      <c r="J80" t="s">
        <v>203</v>
      </c>
      <c r="K80" t="s">
        <v>204</v>
      </c>
      <c r="L80" t="s">
        <v>219</v>
      </c>
      <c r="M80">
        <v>259424</v>
      </c>
      <c r="N80" t="s">
        <v>363</v>
      </c>
      <c r="O80" t="s">
        <v>366</v>
      </c>
      <c r="P80" t="s">
        <v>208</v>
      </c>
      <c r="Q80" t="s">
        <v>364</v>
      </c>
      <c r="R80" s="68">
        <v>44012</v>
      </c>
    </row>
    <row r="81" spans="7:18">
      <c r="G81" t="s">
        <v>361</v>
      </c>
      <c r="H81" t="s">
        <v>56</v>
      </c>
      <c r="I81" t="s">
        <v>367</v>
      </c>
      <c r="J81" t="s">
        <v>203</v>
      </c>
      <c r="K81" t="s">
        <v>204</v>
      </c>
      <c r="L81" t="s">
        <v>219</v>
      </c>
      <c r="M81">
        <v>688078</v>
      </c>
      <c r="N81" t="s">
        <v>363</v>
      </c>
      <c r="O81" t="s">
        <v>282</v>
      </c>
      <c r="P81" t="s">
        <v>208</v>
      </c>
      <c r="Q81" t="s">
        <v>364</v>
      </c>
      <c r="R81" s="68">
        <v>44012</v>
      </c>
    </row>
    <row r="82" spans="7:18">
      <c r="G82" t="s">
        <v>361</v>
      </c>
      <c r="H82" t="s">
        <v>56</v>
      </c>
      <c r="I82" t="s">
        <v>368</v>
      </c>
      <c r="J82" t="s">
        <v>203</v>
      </c>
      <c r="K82" t="s">
        <v>204</v>
      </c>
      <c r="L82" t="s">
        <v>219</v>
      </c>
      <c r="M82">
        <v>691893</v>
      </c>
      <c r="N82" t="s">
        <v>363</v>
      </c>
      <c r="O82" t="s">
        <v>369</v>
      </c>
      <c r="P82" t="s">
        <v>208</v>
      </c>
      <c r="Q82" t="s">
        <v>364</v>
      </c>
      <c r="R82" s="68">
        <v>44012</v>
      </c>
    </row>
    <row r="83" spans="7:18">
      <c r="G83" t="s">
        <v>361</v>
      </c>
      <c r="H83" t="s">
        <v>56</v>
      </c>
      <c r="I83" t="s">
        <v>370</v>
      </c>
      <c r="J83" t="s">
        <v>203</v>
      </c>
      <c r="K83" t="s">
        <v>204</v>
      </c>
      <c r="L83" t="s">
        <v>219</v>
      </c>
      <c r="M83">
        <v>920581</v>
      </c>
      <c r="N83" t="s">
        <v>363</v>
      </c>
      <c r="O83" t="s">
        <v>371</v>
      </c>
      <c r="P83" t="s">
        <v>208</v>
      </c>
      <c r="Q83" t="s">
        <v>364</v>
      </c>
      <c r="R83" s="68">
        <v>44012</v>
      </c>
    </row>
    <row r="84" spans="7:18">
      <c r="G84" t="s">
        <v>361</v>
      </c>
      <c r="H84" t="s">
        <v>56</v>
      </c>
      <c r="I84" t="s">
        <v>372</v>
      </c>
      <c r="J84" t="s">
        <v>203</v>
      </c>
      <c r="K84" t="s">
        <v>204</v>
      </c>
      <c r="L84" t="s">
        <v>219</v>
      </c>
      <c r="M84">
        <v>805321</v>
      </c>
      <c r="N84" t="s">
        <v>363</v>
      </c>
      <c r="O84" t="s">
        <v>373</v>
      </c>
      <c r="P84" t="s">
        <v>208</v>
      </c>
      <c r="Q84" t="s">
        <v>364</v>
      </c>
      <c r="R84" s="68">
        <v>44012</v>
      </c>
    </row>
    <row r="85" spans="7:18">
      <c r="G85" t="s">
        <v>361</v>
      </c>
      <c r="H85" t="s">
        <v>56</v>
      </c>
      <c r="I85" t="s">
        <v>374</v>
      </c>
      <c r="J85" t="s">
        <v>203</v>
      </c>
      <c r="K85" t="s">
        <v>204</v>
      </c>
      <c r="L85" t="s">
        <v>219</v>
      </c>
      <c r="M85">
        <v>203922</v>
      </c>
      <c r="N85" t="s">
        <v>363</v>
      </c>
      <c r="O85" t="s">
        <v>375</v>
      </c>
      <c r="P85" t="s">
        <v>208</v>
      </c>
      <c r="Q85" t="s">
        <v>364</v>
      </c>
      <c r="R85" s="68">
        <v>44012</v>
      </c>
    </row>
    <row r="86" spans="7:18">
      <c r="G86" t="s">
        <v>376</v>
      </c>
      <c r="H86" t="s">
        <v>57</v>
      </c>
      <c r="I86" t="s">
        <v>377</v>
      </c>
      <c r="J86" t="s">
        <v>203</v>
      </c>
      <c r="K86" t="s">
        <v>204</v>
      </c>
      <c r="L86" t="s">
        <v>219</v>
      </c>
      <c r="M86">
        <v>5194675</v>
      </c>
      <c r="N86" t="s">
        <v>378</v>
      </c>
      <c r="O86" t="s">
        <v>249</v>
      </c>
      <c r="P86" t="s">
        <v>208</v>
      </c>
      <c r="Q86" t="s">
        <v>379</v>
      </c>
      <c r="R86" s="68">
        <v>44012</v>
      </c>
    </row>
    <row r="87" spans="7:18">
      <c r="G87" t="s">
        <v>376</v>
      </c>
      <c r="H87" t="s">
        <v>57</v>
      </c>
      <c r="I87" t="s">
        <v>380</v>
      </c>
      <c r="J87" t="s">
        <v>203</v>
      </c>
      <c r="K87" t="s">
        <v>204</v>
      </c>
      <c r="L87" t="s">
        <v>219</v>
      </c>
      <c r="M87">
        <v>916924</v>
      </c>
      <c r="N87" t="s">
        <v>378</v>
      </c>
      <c r="O87" t="s">
        <v>261</v>
      </c>
      <c r="P87" t="s">
        <v>208</v>
      </c>
      <c r="Q87" t="s">
        <v>379</v>
      </c>
      <c r="R87" s="68">
        <v>44012</v>
      </c>
    </row>
    <row r="88" spans="7:18">
      <c r="G88" t="s">
        <v>376</v>
      </c>
      <c r="H88" t="s">
        <v>57</v>
      </c>
      <c r="I88" t="s">
        <v>381</v>
      </c>
      <c r="J88" t="s">
        <v>203</v>
      </c>
      <c r="K88" t="s">
        <v>204</v>
      </c>
      <c r="L88" t="s">
        <v>205</v>
      </c>
      <c r="M88">
        <v>19251</v>
      </c>
      <c r="N88" t="s">
        <v>378</v>
      </c>
      <c r="O88" t="s">
        <v>366</v>
      </c>
      <c r="P88" t="s">
        <v>208</v>
      </c>
      <c r="Q88" t="s">
        <v>379</v>
      </c>
      <c r="R88" s="68">
        <v>44012</v>
      </c>
    </row>
    <row r="89" spans="7:18">
      <c r="G89" t="s">
        <v>376</v>
      </c>
      <c r="H89" t="s">
        <v>57</v>
      </c>
      <c r="I89" t="s">
        <v>382</v>
      </c>
      <c r="J89" t="s">
        <v>203</v>
      </c>
      <c r="K89" t="s">
        <v>204</v>
      </c>
      <c r="L89" t="s">
        <v>219</v>
      </c>
      <c r="M89">
        <v>515269</v>
      </c>
      <c r="N89" t="s">
        <v>378</v>
      </c>
      <c r="O89" t="s">
        <v>369</v>
      </c>
      <c r="P89" t="s">
        <v>208</v>
      </c>
      <c r="Q89" t="s">
        <v>379</v>
      </c>
      <c r="R89" s="68">
        <v>44012</v>
      </c>
    </row>
    <row r="90" spans="7:18">
      <c r="G90" t="s">
        <v>376</v>
      </c>
      <c r="H90" t="s">
        <v>57</v>
      </c>
      <c r="I90" t="s">
        <v>383</v>
      </c>
      <c r="J90" t="s">
        <v>203</v>
      </c>
      <c r="K90" t="s">
        <v>204</v>
      </c>
      <c r="L90" t="s">
        <v>205</v>
      </c>
      <c r="M90">
        <v>49334</v>
      </c>
      <c r="N90" t="s">
        <v>378</v>
      </c>
      <c r="O90" t="s">
        <v>384</v>
      </c>
      <c r="P90" t="s">
        <v>208</v>
      </c>
      <c r="Q90" t="s">
        <v>379</v>
      </c>
      <c r="R90" s="68">
        <v>44012</v>
      </c>
    </row>
    <row r="91" spans="7:18">
      <c r="G91" t="s">
        <v>376</v>
      </c>
      <c r="H91" t="s">
        <v>57</v>
      </c>
      <c r="I91" t="s">
        <v>385</v>
      </c>
      <c r="J91" t="s">
        <v>203</v>
      </c>
      <c r="K91" t="s">
        <v>204</v>
      </c>
      <c r="L91" t="s">
        <v>219</v>
      </c>
      <c r="M91">
        <v>703462</v>
      </c>
      <c r="N91" t="s">
        <v>378</v>
      </c>
      <c r="O91" t="s">
        <v>302</v>
      </c>
      <c r="P91" t="s">
        <v>208</v>
      </c>
      <c r="Q91" t="s">
        <v>379</v>
      </c>
      <c r="R91" s="68">
        <v>44012</v>
      </c>
    </row>
    <row r="92" spans="7:18">
      <c r="G92" t="s">
        <v>376</v>
      </c>
      <c r="H92" t="s">
        <v>57</v>
      </c>
      <c r="I92" t="s">
        <v>386</v>
      </c>
      <c r="J92" t="s">
        <v>203</v>
      </c>
      <c r="K92" t="s">
        <v>204</v>
      </c>
      <c r="L92" t="s">
        <v>219</v>
      </c>
      <c r="M92">
        <v>269282</v>
      </c>
      <c r="N92" t="s">
        <v>378</v>
      </c>
      <c r="O92" t="s">
        <v>387</v>
      </c>
      <c r="P92" t="s">
        <v>208</v>
      </c>
      <c r="Q92" t="s">
        <v>388</v>
      </c>
      <c r="R92" s="68">
        <v>44012</v>
      </c>
    </row>
    <row r="93" spans="7:18">
      <c r="G93" t="s">
        <v>376</v>
      </c>
      <c r="H93" t="s">
        <v>57</v>
      </c>
      <c r="I93" t="s">
        <v>389</v>
      </c>
      <c r="J93" t="s">
        <v>203</v>
      </c>
      <c r="K93" t="s">
        <v>204</v>
      </c>
      <c r="L93" t="s">
        <v>219</v>
      </c>
      <c r="M93">
        <v>270056</v>
      </c>
      <c r="N93" t="s">
        <v>378</v>
      </c>
      <c r="O93" t="s">
        <v>390</v>
      </c>
      <c r="P93" t="s">
        <v>208</v>
      </c>
      <c r="Q93" t="s">
        <v>388</v>
      </c>
      <c r="R93" s="68">
        <v>44012</v>
      </c>
    </row>
    <row r="94" spans="7:18">
      <c r="G94" t="s">
        <v>376</v>
      </c>
      <c r="H94" t="s">
        <v>57</v>
      </c>
      <c r="I94" t="s">
        <v>391</v>
      </c>
      <c r="J94" t="s">
        <v>203</v>
      </c>
      <c r="K94" t="s">
        <v>204</v>
      </c>
      <c r="L94" t="s">
        <v>219</v>
      </c>
      <c r="M94">
        <v>677560</v>
      </c>
      <c r="N94" t="s">
        <v>378</v>
      </c>
      <c r="O94" t="s">
        <v>392</v>
      </c>
      <c r="P94" t="s">
        <v>208</v>
      </c>
      <c r="Q94" t="s">
        <v>379</v>
      </c>
      <c r="R94" s="68">
        <v>44012</v>
      </c>
    </row>
    <row r="95" spans="7:18">
      <c r="G95" t="s">
        <v>393</v>
      </c>
      <c r="H95" t="s">
        <v>58</v>
      </c>
      <c r="I95" t="s">
        <v>394</v>
      </c>
      <c r="J95" t="s">
        <v>203</v>
      </c>
      <c r="K95" t="s">
        <v>204</v>
      </c>
      <c r="L95" t="s">
        <v>219</v>
      </c>
      <c r="M95">
        <v>110232</v>
      </c>
      <c r="N95" t="s">
        <v>395</v>
      </c>
      <c r="O95" t="s">
        <v>239</v>
      </c>
      <c r="P95" t="s">
        <v>208</v>
      </c>
      <c r="Q95" t="s">
        <v>396</v>
      </c>
      <c r="R95" s="68">
        <v>44012</v>
      </c>
    </row>
    <row r="96" spans="7:18">
      <c r="G96" t="s">
        <v>393</v>
      </c>
      <c r="H96" t="s">
        <v>58</v>
      </c>
      <c r="I96" t="s">
        <v>397</v>
      </c>
      <c r="J96" t="s">
        <v>203</v>
      </c>
      <c r="K96" t="s">
        <v>204</v>
      </c>
      <c r="L96" t="s">
        <v>219</v>
      </c>
      <c r="M96">
        <v>74578</v>
      </c>
      <c r="N96" t="s">
        <v>395</v>
      </c>
      <c r="O96" t="s">
        <v>261</v>
      </c>
      <c r="P96" t="s">
        <v>208</v>
      </c>
      <c r="Q96" t="s">
        <v>396</v>
      </c>
      <c r="R96" s="68">
        <v>44012</v>
      </c>
    </row>
    <row r="97" spans="1:18">
      <c r="G97" t="s">
        <v>393</v>
      </c>
      <c r="H97" t="s">
        <v>58</v>
      </c>
      <c r="I97" t="s">
        <v>385</v>
      </c>
      <c r="J97" t="s">
        <v>203</v>
      </c>
      <c r="K97" t="s">
        <v>204</v>
      </c>
      <c r="L97" t="s">
        <v>205</v>
      </c>
      <c r="M97">
        <v>421162</v>
      </c>
      <c r="N97" t="s">
        <v>395</v>
      </c>
      <c r="O97" t="s">
        <v>369</v>
      </c>
      <c r="P97" t="s">
        <v>208</v>
      </c>
      <c r="Q97" t="s">
        <v>379</v>
      </c>
      <c r="R97" s="68">
        <v>44012</v>
      </c>
    </row>
    <row r="98" spans="1:18">
      <c r="G98" t="s">
        <v>398</v>
      </c>
      <c r="H98" t="s">
        <v>59</v>
      </c>
      <c r="I98" t="s">
        <v>399</v>
      </c>
      <c r="J98" t="s">
        <v>203</v>
      </c>
      <c r="K98" t="s">
        <v>204</v>
      </c>
      <c r="L98" t="s">
        <v>205</v>
      </c>
      <c r="M98">
        <v>113158</v>
      </c>
      <c r="N98" t="s">
        <v>400</v>
      </c>
      <c r="O98" t="s">
        <v>353</v>
      </c>
      <c r="P98" t="s">
        <v>208</v>
      </c>
      <c r="Q98" t="s">
        <v>401</v>
      </c>
      <c r="R98" s="68">
        <v>44012</v>
      </c>
    </row>
    <row r="99" spans="1:18">
      <c r="G99" t="s">
        <v>398</v>
      </c>
      <c r="H99" t="s">
        <v>59</v>
      </c>
      <c r="I99" t="s">
        <v>402</v>
      </c>
      <c r="J99" t="s">
        <v>203</v>
      </c>
      <c r="K99" t="s">
        <v>204</v>
      </c>
      <c r="L99" t="s">
        <v>219</v>
      </c>
      <c r="M99">
        <v>74319</v>
      </c>
      <c r="N99" t="s">
        <v>400</v>
      </c>
      <c r="O99" t="s">
        <v>246</v>
      </c>
      <c r="P99" t="s">
        <v>208</v>
      </c>
      <c r="Q99" t="s">
        <v>396</v>
      </c>
      <c r="R99" s="68">
        <v>44012</v>
      </c>
    </row>
    <row r="100" spans="1:18">
      <c r="G100" t="s">
        <v>398</v>
      </c>
      <c r="H100" t="s">
        <v>59</v>
      </c>
      <c r="I100" t="s">
        <v>403</v>
      </c>
      <c r="J100" t="s">
        <v>203</v>
      </c>
      <c r="K100" t="s">
        <v>204</v>
      </c>
      <c r="L100" t="s">
        <v>205</v>
      </c>
      <c r="M100">
        <v>82634</v>
      </c>
      <c r="N100" t="s">
        <v>400</v>
      </c>
      <c r="O100" t="s">
        <v>252</v>
      </c>
      <c r="P100" t="s">
        <v>208</v>
      </c>
      <c r="Q100" t="s">
        <v>401</v>
      </c>
      <c r="R100" s="68">
        <v>44012</v>
      </c>
    </row>
    <row r="101" spans="1:18">
      <c r="G101" t="s">
        <v>398</v>
      </c>
      <c r="H101" t="s">
        <v>59</v>
      </c>
      <c r="I101" t="s">
        <v>334</v>
      </c>
      <c r="J101" t="s">
        <v>203</v>
      </c>
      <c r="K101" t="s">
        <v>204</v>
      </c>
      <c r="L101" t="s">
        <v>219</v>
      </c>
      <c r="M101">
        <v>741096</v>
      </c>
      <c r="N101" t="s">
        <v>400</v>
      </c>
      <c r="O101" t="s">
        <v>319</v>
      </c>
      <c r="P101" t="s">
        <v>208</v>
      </c>
      <c r="Q101" t="s">
        <v>396</v>
      </c>
      <c r="R101" s="68">
        <v>44012</v>
      </c>
    </row>
    <row r="102" spans="1:18">
      <c r="G102" t="s">
        <v>398</v>
      </c>
      <c r="H102" t="s">
        <v>59</v>
      </c>
      <c r="I102" t="s">
        <v>404</v>
      </c>
      <c r="J102" t="s">
        <v>203</v>
      </c>
      <c r="K102" t="s">
        <v>204</v>
      </c>
      <c r="L102" t="s">
        <v>205</v>
      </c>
      <c r="M102">
        <v>152176</v>
      </c>
      <c r="N102" t="s">
        <v>400</v>
      </c>
      <c r="O102" t="s">
        <v>405</v>
      </c>
      <c r="P102" t="s">
        <v>208</v>
      </c>
      <c r="Q102" t="s">
        <v>401</v>
      </c>
      <c r="R102" s="68">
        <v>44012</v>
      </c>
    </row>
    <row r="103" spans="1:18">
      <c r="G103" t="s">
        <v>398</v>
      </c>
      <c r="H103" t="s">
        <v>59</v>
      </c>
      <c r="I103" t="s">
        <v>406</v>
      </c>
      <c r="J103" t="s">
        <v>203</v>
      </c>
      <c r="K103" t="s">
        <v>204</v>
      </c>
      <c r="L103" t="s">
        <v>219</v>
      </c>
      <c r="M103">
        <v>60316</v>
      </c>
      <c r="N103" t="s">
        <v>400</v>
      </c>
      <c r="O103" t="s">
        <v>407</v>
      </c>
      <c r="P103" t="s">
        <v>208</v>
      </c>
      <c r="Q103" t="s">
        <v>396</v>
      </c>
      <c r="R103" s="68">
        <v>44012</v>
      </c>
    </row>
    <row r="104" spans="1:18">
      <c r="G104" t="s">
        <v>408</v>
      </c>
      <c r="H104" t="s">
        <v>60</v>
      </c>
      <c r="I104" t="s">
        <v>409</v>
      </c>
      <c r="J104" t="s">
        <v>203</v>
      </c>
      <c r="K104" t="s">
        <v>204</v>
      </c>
      <c r="L104" t="s">
        <v>219</v>
      </c>
      <c r="M104">
        <v>537656</v>
      </c>
      <c r="N104" t="s">
        <v>410</v>
      </c>
      <c r="O104" t="s">
        <v>344</v>
      </c>
      <c r="P104" t="s">
        <v>208</v>
      </c>
      <c r="Q104" t="s">
        <v>411</v>
      </c>
      <c r="R104" s="68">
        <v>44012</v>
      </c>
    </row>
    <row r="105" spans="1:18">
      <c r="G105" t="s">
        <v>408</v>
      </c>
      <c r="H105" t="s">
        <v>60</v>
      </c>
      <c r="I105" t="s">
        <v>412</v>
      </c>
      <c r="J105" t="s">
        <v>203</v>
      </c>
      <c r="K105" t="s">
        <v>204</v>
      </c>
      <c r="L105" t="s">
        <v>219</v>
      </c>
      <c r="M105">
        <v>805029</v>
      </c>
      <c r="N105" t="s">
        <v>410</v>
      </c>
      <c r="O105" t="s">
        <v>224</v>
      </c>
      <c r="P105" t="s">
        <v>208</v>
      </c>
      <c r="Q105" t="s">
        <v>411</v>
      </c>
      <c r="R105" s="68">
        <v>44012</v>
      </c>
    </row>
    <row r="106" spans="1:18">
      <c r="G106" t="s">
        <v>408</v>
      </c>
      <c r="H106" t="s">
        <v>60</v>
      </c>
      <c r="I106" t="s">
        <v>413</v>
      </c>
      <c r="J106" t="s">
        <v>203</v>
      </c>
      <c r="K106" t="s">
        <v>204</v>
      </c>
      <c r="L106" t="s">
        <v>219</v>
      </c>
      <c r="M106">
        <v>620961</v>
      </c>
      <c r="N106" t="s">
        <v>410</v>
      </c>
      <c r="O106" t="s">
        <v>414</v>
      </c>
      <c r="P106" t="s">
        <v>208</v>
      </c>
      <c r="Q106" t="s">
        <v>411</v>
      </c>
      <c r="R106" s="68">
        <v>44012</v>
      </c>
    </row>
    <row r="107" spans="1:18">
      <c r="G107" t="s">
        <v>408</v>
      </c>
      <c r="H107" t="s">
        <v>60</v>
      </c>
      <c r="I107" t="s">
        <v>415</v>
      </c>
      <c r="J107" t="s">
        <v>203</v>
      </c>
      <c r="K107" t="s">
        <v>204</v>
      </c>
      <c r="L107" t="s">
        <v>219</v>
      </c>
      <c r="M107">
        <v>88737</v>
      </c>
      <c r="N107" t="s">
        <v>410</v>
      </c>
      <c r="O107" t="s">
        <v>229</v>
      </c>
      <c r="P107" t="s">
        <v>208</v>
      </c>
      <c r="Q107" t="s">
        <v>360</v>
      </c>
      <c r="R107" s="68">
        <v>44012</v>
      </c>
    </row>
    <row r="108" spans="1:18">
      <c r="G108" t="s">
        <v>408</v>
      </c>
      <c r="H108" t="s">
        <v>60</v>
      </c>
      <c r="I108" t="s">
        <v>416</v>
      </c>
      <c r="J108" t="s">
        <v>203</v>
      </c>
      <c r="K108" t="s">
        <v>204</v>
      </c>
      <c r="L108" t="s">
        <v>219</v>
      </c>
      <c r="M108">
        <v>167134</v>
      </c>
      <c r="N108" t="s">
        <v>410</v>
      </c>
      <c r="O108" t="s">
        <v>211</v>
      </c>
      <c r="P108" t="s">
        <v>208</v>
      </c>
      <c r="Q108" t="s">
        <v>411</v>
      </c>
      <c r="R108" s="68">
        <v>44012</v>
      </c>
    </row>
    <row r="109" spans="1:18">
      <c r="G109" t="s">
        <v>408</v>
      </c>
      <c r="H109" t="s">
        <v>60</v>
      </c>
      <c r="I109" t="s">
        <v>417</v>
      </c>
      <c r="J109" t="s">
        <v>203</v>
      </c>
      <c r="K109" t="s">
        <v>204</v>
      </c>
      <c r="L109" t="s">
        <v>219</v>
      </c>
      <c r="M109">
        <v>101108</v>
      </c>
      <c r="N109" t="s">
        <v>410</v>
      </c>
      <c r="O109" t="s">
        <v>353</v>
      </c>
      <c r="P109" t="s">
        <v>208</v>
      </c>
      <c r="Q109" t="s">
        <v>357</v>
      </c>
      <c r="R109" s="68">
        <v>44012</v>
      </c>
    </row>
    <row r="110" spans="1:18">
      <c r="G110" t="s">
        <v>408</v>
      </c>
      <c r="H110" t="s">
        <v>60</v>
      </c>
      <c r="I110" t="s">
        <v>418</v>
      </c>
      <c r="J110" t="s">
        <v>203</v>
      </c>
      <c r="K110" t="s">
        <v>204</v>
      </c>
      <c r="L110" t="s">
        <v>219</v>
      </c>
      <c r="M110">
        <v>146551</v>
      </c>
      <c r="N110" t="s">
        <v>410</v>
      </c>
      <c r="O110" t="s">
        <v>234</v>
      </c>
      <c r="P110" t="s">
        <v>208</v>
      </c>
      <c r="Q110" t="s">
        <v>360</v>
      </c>
      <c r="R110" s="68">
        <v>44012</v>
      </c>
    </row>
    <row r="111" spans="1:18">
      <c r="G111" t="s">
        <v>408</v>
      </c>
      <c r="H111" t="s">
        <v>60</v>
      </c>
      <c r="I111" t="s">
        <v>419</v>
      </c>
      <c r="J111" t="s">
        <v>203</v>
      </c>
      <c r="K111" t="s">
        <v>204</v>
      </c>
      <c r="L111" t="s">
        <v>219</v>
      </c>
      <c r="M111">
        <v>233385</v>
      </c>
      <c r="N111" t="s">
        <v>410</v>
      </c>
      <c r="O111" t="s">
        <v>213</v>
      </c>
      <c r="P111" t="s">
        <v>208</v>
      </c>
      <c r="Q111" t="s">
        <v>360</v>
      </c>
      <c r="R111" s="68">
        <v>44012</v>
      </c>
    </row>
    <row r="112" spans="1:18">
      <c r="A112" s="4"/>
      <c r="G112" t="s">
        <v>408</v>
      </c>
      <c r="H112" t="s">
        <v>60</v>
      </c>
      <c r="I112" t="s">
        <v>420</v>
      </c>
      <c r="J112" t="s">
        <v>203</v>
      </c>
      <c r="K112" t="s">
        <v>204</v>
      </c>
      <c r="L112" t="s">
        <v>219</v>
      </c>
      <c r="M112">
        <v>244826</v>
      </c>
      <c r="N112" t="s">
        <v>410</v>
      </c>
      <c r="O112" t="s">
        <v>243</v>
      </c>
      <c r="P112" t="s">
        <v>208</v>
      </c>
      <c r="Q112" t="s">
        <v>411</v>
      </c>
      <c r="R112" s="68">
        <v>44012</v>
      </c>
    </row>
    <row r="113" spans="7:18">
      <c r="G113" t="s">
        <v>408</v>
      </c>
      <c r="H113" t="s">
        <v>60</v>
      </c>
      <c r="I113" t="s">
        <v>421</v>
      </c>
      <c r="J113" t="s">
        <v>203</v>
      </c>
      <c r="K113" t="s">
        <v>204</v>
      </c>
      <c r="L113" t="s">
        <v>219</v>
      </c>
      <c r="M113">
        <v>287085</v>
      </c>
      <c r="N113" t="s">
        <v>410</v>
      </c>
      <c r="O113" t="s">
        <v>215</v>
      </c>
      <c r="P113" t="s">
        <v>208</v>
      </c>
      <c r="Q113" t="s">
        <v>411</v>
      </c>
      <c r="R113" s="68">
        <v>44012</v>
      </c>
    </row>
    <row r="114" spans="7:18">
      <c r="G114" t="s">
        <v>408</v>
      </c>
      <c r="H114" t="s">
        <v>60</v>
      </c>
      <c r="I114" t="s">
        <v>422</v>
      </c>
      <c r="J114" t="s">
        <v>203</v>
      </c>
      <c r="K114" t="s">
        <v>204</v>
      </c>
      <c r="L114" t="s">
        <v>219</v>
      </c>
      <c r="M114">
        <v>971777</v>
      </c>
      <c r="N114" t="s">
        <v>410</v>
      </c>
      <c r="O114" t="s">
        <v>249</v>
      </c>
      <c r="P114" t="s">
        <v>208</v>
      </c>
      <c r="Q114" t="s">
        <v>360</v>
      </c>
      <c r="R114" s="68">
        <v>44012</v>
      </c>
    </row>
    <row r="115" spans="7:18">
      <c r="G115" t="s">
        <v>408</v>
      </c>
      <c r="H115" t="s">
        <v>60</v>
      </c>
      <c r="I115" t="s">
        <v>423</v>
      </c>
      <c r="J115" t="s">
        <v>203</v>
      </c>
      <c r="K115" t="s">
        <v>204</v>
      </c>
      <c r="L115" t="s">
        <v>219</v>
      </c>
      <c r="M115">
        <v>863420</v>
      </c>
      <c r="N115" t="s">
        <v>410</v>
      </c>
      <c r="O115" t="s">
        <v>424</v>
      </c>
      <c r="P115" t="s">
        <v>208</v>
      </c>
      <c r="Q115" t="s">
        <v>360</v>
      </c>
      <c r="R115" s="68">
        <v>44012</v>
      </c>
    </row>
    <row r="116" spans="7:18">
      <c r="G116" t="s">
        <v>425</v>
      </c>
      <c r="H116" t="s">
        <v>61</v>
      </c>
      <c r="I116" t="s">
        <v>426</v>
      </c>
      <c r="J116" t="s">
        <v>203</v>
      </c>
      <c r="K116" t="s">
        <v>204</v>
      </c>
      <c r="L116" t="s">
        <v>205</v>
      </c>
      <c r="M116">
        <v>46615</v>
      </c>
      <c r="N116" t="s">
        <v>427</v>
      </c>
      <c r="O116" t="s">
        <v>224</v>
      </c>
      <c r="P116" t="s">
        <v>208</v>
      </c>
      <c r="Q116" t="s">
        <v>428</v>
      </c>
      <c r="R116" s="68">
        <v>44012</v>
      </c>
    </row>
    <row r="117" spans="7:18">
      <c r="G117" t="s">
        <v>425</v>
      </c>
      <c r="H117" t="s">
        <v>61</v>
      </c>
      <c r="I117" t="s">
        <v>429</v>
      </c>
      <c r="J117" t="s">
        <v>203</v>
      </c>
      <c r="K117" t="s">
        <v>204</v>
      </c>
      <c r="L117" t="s">
        <v>219</v>
      </c>
      <c r="M117">
        <v>156813</v>
      </c>
      <c r="N117" t="s">
        <v>427</v>
      </c>
      <c r="O117" t="s">
        <v>213</v>
      </c>
      <c r="P117" t="s">
        <v>208</v>
      </c>
      <c r="Q117" t="s">
        <v>430</v>
      </c>
      <c r="R117" s="68">
        <v>44012</v>
      </c>
    </row>
    <row r="118" spans="7:18">
      <c r="G118" t="s">
        <v>425</v>
      </c>
      <c r="H118" t="s">
        <v>61</v>
      </c>
      <c r="I118" t="s">
        <v>431</v>
      </c>
      <c r="J118" t="s">
        <v>203</v>
      </c>
      <c r="K118" t="s">
        <v>204</v>
      </c>
      <c r="L118" t="s">
        <v>219</v>
      </c>
      <c r="M118">
        <v>180967</v>
      </c>
      <c r="N118" t="s">
        <v>427</v>
      </c>
      <c r="O118" t="s">
        <v>384</v>
      </c>
      <c r="P118" t="s">
        <v>208</v>
      </c>
      <c r="Q118" t="s">
        <v>432</v>
      </c>
      <c r="R118" s="68">
        <v>44012</v>
      </c>
    </row>
    <row r="119" spans="7:18">
      <c r="G119" t="s">
        <v>425</v>
      </c>
      <c r="H119" t="s">
        <v>61</v>
      </c>
      <c r="I119" t="s">
        <v>433</v>
      </c>
      <c r="J119" t="s">
        <v>203</v>
      </c>
      <c r="K119" t="s">
        <v>204</v>
      </c>
      <c r="L119" t="s">
        <v>219</v>
      </c>
      <c r="M119">
        <v>840978</v>
      </c>
      <c r="N119" t="s">
        <v>427</v>
      </c>
      <c r="O119" t="s">
        <v>304</v>
      </c>
      <c r="P119" t="s">
        <v>208</v>
      </c>
      <c r="Q119" t="s">
        <v>432</v>
      </c>
      <c r="R119" s="68">
        <v>44012</v>
      </c>
    </row>
    <row r="120" spans="7:18">
      <c r="G120" t="s">
        <v>425</v>
      </c>
      <c r="H120" t="s">
        <v>61</v>
      </c>
      <c r="I120" t="s">
        <v>434</v>
      </c>
      <c r="J120" t="s">
        <v>203</v>
      </c>
      <c r="K120" t="s">
        <v>204</v>
      </c>
      <c r="L120" t="s">
        <v>219</v>
      </c>
      <c r="M120">
        <v>152021</v>
      </c>
      <c r="N120" t="s">
        <v>427</v>
      </c>
      <c r="O120" t="s">
        <v>435</v>
      </c>
      <c r="P120" t="s">
        <v>208</v>
      </c>
      <c r="Q120" t="s">
        <v>432</v>
      </c>
      <c r="R120" s="68">
        <v>44012</v>
      </c>
    </row>
    <row r="121" spans="7:18">
      <c r="G121" t="s">
        <v>425</v>
      </c>
      <c r="H121" t="s">
        <v>61</v>
      </c>
      <c r="I121" t="s">
        <v>436</v>
      </c>
      <c r="J121" t="s">
        <v>203</v>
      </c>
      <c r="K121" t="s">
        <v>204</v>
      </c>
      <c r="L121" t="s">
        <v>205</v>
      </c>
      <c r="M121">
        <v>146852</v>
      </c>
      <c r="N121" t="s">
        <v>427</v>
      </c>
      <c r="O121" t="s">
        <v>371</v>
      </c>
      <c r="P121" t="s">
        <v>208</v>
      </c>
      <c r="Q121" t="s">
        <v>437</v>
      </c>
      <c r="R121" s="68">
        <v>44012</v>
      </c>
    </row>
    <row r="122" spans="7:18">
      <c r="G122" t="s">
        <v>425</v>
      </c>
      <c r="H122" t="s">
        <v>61</v>
      </c>
      <c r="I122" t="s">
        <v>438</v>
      </c>
      <c r="J122" t="s">
        <v>203</v>
      </c>
      <c r="K122" t="s">
        <v>204</v>
      </c>
      <c r="L122" t="s">
        <v>219</v>
      </c>
      <c r="M122">
        <v>1202362</v>
      </c>
      <c r="N122" t="s">
        <v>427</v>
      </c>
      <c r="O122" t="s">
        <v>439</v>
      </c>
      <c r="P122" t="s">
        <v>208</v>
      </c>
      <c r="Q122" t="s">
        <v>432</v>
      </c>
      <c r="R122" s="68">
        <v>44012</v>
      </c>
    </row>
    <row r="123" spans="7:18">
      <c r="G123" t="s">
        <v>425</v>
      </c>
      <c r="H123" t="s">
        <v>61</v>
      </c>
      <c r="I123" t="s">
        <v>389</v>
      </c>
      <c r="J123" t="s">
        <v>203</v>
      </c>
      <c r="K123" t="s">
        <v>204</v>
      </c>
      <c r="L123" t="s">
        <v>219</v>
      </c>
      <c r="M123">
        <v>163040</v>
      </c>
      <c r="N123" t="s">
        <v>427</v>
      </c>
      <c r="O123" t="s">
        <v>440</v>
      </c>
      <c r="P123" t="s">
        <v>208</v>
      </c>
      <c r="Q123" t="s">
        <v>432</v>
      </c>
      <c r="R123" s="68">
        <v>44012</v>
      </c>
    </row>
    <row r="124" spans="7:18">
      <c r="G124" t="s">
        <v>425</v>
      </c>
      <c r="H124" t="s">
        <v>61</v>
      </c>
      <c r="I124" t="s">
        <v>441</v>
      </c>
      <c r="J124" t="s">
        <v>203</v>
      </c>
      <c r="K124" t="s">
        <v>204</v>
      </c>
      <c r="L124" t="s">
        <v>219</v>
      </c>
      <c r="M124">
        <v>344791</v>
      </c>
      <c r="N124" t="s">
        <v>427</v>
      </c>
      <c r="O124" t="s">
        <v>442</v>
      </c>
      <c r="P124" t="s">
        <v>208</v>
      </c>
      <c r="Q124" t="s">
        <v>432</v>
      </c>
      <c r="R124" s="68">
        <v>44012</v>
      </c>
    </row>
    <row r="125" spans="7:18">
      <c r="G125" t="s">
        <v>425</v>
      </c>
      <c r="H125" t="s">
        <v>61</v>
      </c>
      <c r="I125" t="s">
        <v>443</v>
      </c>
      <c r="J125" t="s">
        <v>203</v>
      </c>
      <c r="K125" t="s">
        <v>204</v>
      </c>
      <c r="L125" t="s">
        <v>219</v>
      </c>
      <c r="M125">
        <v>1820584</v>
      </c>
      <c r="N125" t="s">
        <v>427</v>
      </c>
      <c r="O125" t="s">
        <v>390</v>
      </c>
      <c r="P125" t="s">
        <v>208</v>
      </c>
      <c r="Q125" t="s">
        <v>432</v>
      </c>
      <c r="R125" s="68">
        <v>44012</v>
      </c>
    </row>
    <row r="126" spans="7:18">
      <c r="G126" t="s">
        <v>444</v>
      </c>
      <c r="H126" t="s">
        <v>62</v>
      </c>
      <c r="I126" t="s">
        <v>445</v>
      </c>
      <c r="J126" t="s">
        <v>203</v>
      </c>
      <c r="K126" t="s">
        <v>204</v>
      </c>
      <c r="L126" t="s">
        <v>205</v>
      </c>
      <c r="M126">
        <v>18108</v>
      </c>
      <c r="N126" t="s">
        <v>446</v>
      </c>
      <c r="O126" t="s">
        <v>284</v>
      </c>
      <c r="P126" t="s">
        <v>208</v>
      </c>
      <c r="Q126" t="s">
        <v>388</v>
      </c>
      <c r="R126" s="68">
        <v>44012</v>
      </c>
    </row>
    <row r="127" spans="7:18">
      <c r="G127" t="s">
        <v>444</v>
      </c>
      <c r="H127" t="s">
        <v>62</v>
      </c>
      <c r="I127" t="s">
        <v>447</v>
      </c>
      <c r="J127" t="s">
        <v>203</v>
      </c>
      <c r="K127" t="s">
        <v>204</v>
      </c>
      <c r="L127" t="s">
        <v>219</v>
      </c>
      <c r="M127">
        <v>360485</v>
      </c>
      <c r="N127" t="s">
        <v>446</v>
      </c>
      <c r="O127" t="s">
        <v>448</v>
      </c>
      <c r="P127" t="s">
        <v>208</v>
      </c>
      <c r="Q127" t="s">
        <v>388</v>
      </c>
      <c r="R127" s="68">
        <v>44012</v>
      </c>
    </row>
    <row r="128" spans="7:18">
      <c r="G128" t="s">
        <v>444</v>
      </c>
      <c r="H128" t="s">
        <v>62</v>
      </c>
      <c r="I128" t="s">
        <v>449</v>
      </c>
      <c r="J128" t="s">
        <v>203</v>
      </c>
      <c r="K128" t="s">
        <v>204</v>
      </c>
      <c r="L128" t="s">
        <v>219</v>
      </c>
      <c r="M128">
        <v>998954</v>
      </c>
      <c r="N128" t="s">
        <v>446</v>
      </c>
      <c r="O128" t="s">
        <v>450</v>
      </c>
      <c r="P128" t="s">
        <v>208</v>
      </c>
      <c r="Q128" t="s">
        <v>388</v>
      </c>
      <c r="R128" s="68">
        <v>44012</v>
      </c>
    </row>
    <row r="129" spans="7:18">
      <c r="G129" t="s">
        <v>444</v>
      </c>
      <c r="H129" t="s">
        <v>62</v>
      </c>
      <c r="I129" t="s">
        <v>451</v>
      </c>
      <c r="J129" t="s">
        <v>203</v>
      </c>
      <c r="K129" t="s">
        <v>204</v>
      </c>
      <c r="L129" t="s">
        <v>219</v>
      </c>
      <c r="M129">
        <v>319294</v>
      </c>
      <c r="N129" t="s">
        <v>446</v>
      </c>
      <c r="O129" t="s">
        <v>414</v>
      </c>
      <c r="P129" t="s">
        <v>208</v>
      </c>
      <c r="Q129" t="s">
        <v>388</v>
      </c>
      <c r="R129" s="68">
        <v>44012</v>
      </c>
    </row>
    <row r="130" spans="7:18">
      <c r="G130" t="s">
        <v>452</v>
      </c>
      <c r="H130" t="s">
        <v>63</v>
      </c>
      <c r="I130" t="s">
        <v>394</v>
      </c>
      <c r="J130" t="s">
        <v>203</v>
      </c>
      <c r="K130" t="s">
        <v>204</v>
      </c>
      <c r="L130" t="s">
        <v>205</v>
      </c>
      <c r="M130">
        <v>1892250</v>
      </c>
      <c r="N130" t="s">
        <v>453</v>
      </c>
      <c r="O130" t="s">
        <v>344</v>
      </c>
      <c r="P130" t="s">
        <v>208</v>
      </c>
      <c r="Q130" t="s">
        <v>454</v>
      </c>
      <c r="R130" s="68">
        <v>44012</v>
      </c>
    </row>
    <row r="131" spans="7:18">
      <c r="G131" t="s">
        <v>455</v>
      </c>
      <c r="H131" t="s">
        <v>64</v>
      </c>
      <c r="I131" t="s">
        <v>456</v>
      </c>
      <c r="J131" t="s">
        <v>203</v>
      </c>
      <c r="K131" t="s">
        <v>204</v>
      </c>
      <c r="L131" t="s">
        <v>219</v>
      </c>
      <c r="M131">
        <v>274549</v>
      </c>
      <c r="N131" t="s">
        <v>457</v>
      </c>
      <c r="O131" t="s">
        <v>221</v>
      </c>
      <c r="P131" t="s">
        <v>208</v>
      </c>
      <c r="Q131" t="s">
        <v>357</v>
      </c>
      <c r="R131" s="68">
        <v>44012</v>
      </c>
    </row>
    <row r="132" spans="7:18">
      <c r="G132" t="s">
        <v>455</v>
      </c>
      <c r="H132" t="s">
        <v>64</v>
      </c>
      <c r="I132" t="s">
        <v>458</v>
      </c>
      <c r="J132" t="s">
        <v>203</v>
      </c>
      <c r="K132" t="s">
        <v>233</v>
      </c>
      <c r="L132" t="s">
        <v>219</v>
      </c>
      <c r="M132">
        <v>905116</v>
      </c>
      <c r="N132" t="s">
        <v>457</v>
      </c>
      <c r="O132" t="s">
        <v>344</v>
      </c>
      <c r="P132" t="s">
        <v>235</v>
      </c>
      <c r="Q132" t="s">
        <v>342</v>
      </c>
      <c r="R132" s="68">
        <v>44012</v>
      </c>
    </row>
    <row r="133" spans="7:18">
      <c r="G133" t="s">
        <v>455</v>
      </c>
      <c r="H133" t="s">
        <v>64</v>
      </c>
      <c r="I133" t="s">
        <v>459</v>
      </c>
      <c r="J133" t="s">
        <v>203</v>
      </c>
      <c r="K133" t="s">
        <v>204</v>
      </c>
      <c r="L133" t="s">
        <v>219</v>
      </c>
      <c r="M133">
        <v>448734</v>
      </c>
      <c r="N133" t="s">
        <v>457</v>
      </c>
      <c r="O133" t="s">
        <v>224</v>
      </c>
      <c r="P133" t="s">
        <v>208</v>
      </c>
      <c r="Q133" t="s">
        <v>357</v>
      </c>
      <c r="R133" s="68">
        <v>44012</v>
      </c>
    </row>
    <row r="134" spans="7:18">
      <c r="G134" t="s">
        <v>455</v>
      </c>
      <c r="H134" t="s">
        <v>64</v>
      </c>
      <c r="I134" t="s">
        <v>460</v>
      </c>
      <c r="J134" t="s">
        <v>203</v>
      </c>
      <c r="K134" t="s">
        <v>204</v>
      </c>
      <c r="L134" t="s">
        <v>219</v>
      </c>
      <c r="M134">
        <v>513657</v>
      </c>
      <c r="N134" t="s">
        <v>457</v>
      </c>
      <c r="O134" t="s">
        <v>207</v>
      </c>
      <c r="P134" t="s">
        <v>208</v>
      </c>
      <c r="Q134" t="s">
        <v>357</v>
      </c>
      <c r="R134" s="68">
        <v>44012</v>
      </c>
    </row>
    <row r="135" spans="7:18">
      <c r="G135" t="s">
        <v>455</v>
      </c>
      <c r="H135" t="s">
        <v>64</v>
      </c>
      <c r="I135" t="s">
        <v>461</v>
      </c>
      <c r="J135" t="s">
        <v>203</v>
      </c>
      <c r="K135" t="s">
        <v>204</v>
      </c>
      <c r="L135" t="s">
        <v>219</v>
      </c>
      <c r="M135">
        <v>97265</v>
      </c>
      <c r="N135" t="s">
        <v>457</v>
      </c>
      <c r="O135" t="s">
        <v>229</v>
      </c>
      <c r="P135" t="s">
        <v>208</v>
      </c>
      <c r="Q135" t="s">
        <v>357</v>
      </c>
      <c r="R135" s="68">
        <v>44012</v>
      </c>
    </row>
    <row r="136" spans="7:18">
      <c r="G136" t="s">
        <v>455</v>
      </c>
      <c r="H136" t="s">
        <v>64</v>
      </c>
      <c r="I136" t="s">
        <v>462</v>
      </c>
      <c r="J136" t="s">
        <v>203</v>
      </c>
      <c r="K136" t="s">
        <v>204</v>
      </c>
      <c r="L136" t="s">
        <v>219</v>
      </c>
      <c r="M136">
        <v>156898</v>
      </c>
      <c r="N136" t="s">
        <v>457</v>
      </c>
      <c r="O136" t="s">
        <v>350</v>
      </c>
      <c r="P136" t="s">
        <v>208</v>
      </c>
      <c r="Q136" t="s">
        <v>357</v>
      </c>
      <c r="R136" s="68">
        <v>44012</v>
      </c>
    </row>
    <row r="137" spans="7:18">
      <c r="G137" t="s">
        <v>455</v>
      </c>
      <c r="H137" t="s">
        <v>64</v>
      </c>
      <c r="I137" t="s">
        <v>463</v>
      </c>
      <c r="J137" t="s">
        <v>203</v>
      </c>
      <c r="K137" t="s">
        <v>233</v>
      </c>
      <c r="L137" t="s">
        <v>219</v>
      </c>
      <c r="M137">
        <v>783969</v>
      </c>
      <c r="N137" t="s">
        <v>457</v>
      </c>
      <c r="O137" t="s">
        <v>211</v>
      </c>
      <c r="P137" t="s">
        <v>235</v>
      </c>
      <c r="Q137" t="s">
        <v>342</v>
      </c>
      <c r="R137" s="68">
        <v>44012</v>
      </c>
    </row>
    <row r="138" spans="7:18">
      <c r="G138" t="s">
        <v>455</v>
      </c>
      <c r="H138" t="s">
        <v>64</v>
      </c>
      <c r="I138" t="s">
        <v>464</v>
      </c>
      <c r="J138" t="s">
        <v>203</v>
      </c>
      <c r="K138" t="s">
        <v>204</v>
      </c>
      <c r="L138" t="s">
        <v>219</v>
      </c>
      <c r="M138">
        <v>288288</v>
      </c>
      <c r="N138" t="s">
        <v>457</v>
      </c>
      <c r="O138" t="s">
        <v>353</v>
      </c>
      <c r="P138" t="s">
        <v>208</v>
      </c>
      <c r="Q138" t="s">
        <v>357</v>
      </c>
      <c r="R138" s="68">
        <v>44012</v>
      </c>
    </row>
    <row r="139" spans="7:18">
      <c r="G139" t="s">
        <v>455</v>
      </c>
      <c r="H139" t="s">
        <v>64</v>
      </c>
      <c r="I139" t="s">
        <v>465</v>
      </c>
      <c r="J139" t="s">
        <v>203</v>
      </c>
      <c r="K139" t="s">
        <v>233</v>
      </c>
      <c r="L139" t="s">
        <v>219</v>
      </c>
      <c r="M139">
        <v>634266</v>
      </c>
      <c r="N139" t="s">
        <v>457</v>
      </c>
      <c r="O139" t="s">
        <v>234</v>
      </c>
      <c r="P139" t="s">
        <v>235</v>
      </c>
      <c r="Q139" t="s">
        <v>342</v>
      </c>
      <c r="R139" s="68">
        <v>44012</v>
      </c>
    </row>
    <row r="140" spans="7:18">
      <c r="G140" t="s">
        <v>455</v>
      </c>
      <c r="H140" t="s">
        <v>64</v>
      </c>
      <c r="I140" t="s">
        <v>466</v>
      </c>
      <c r="J140" t="s">
        <v>203</v>
      </c>
      <c r="K140" t="s">
        <v>233</v>
      </c>
      <c r="L140" t="s">
        <v>219</v>
      </c>
      <c r="M140">
        <v>128349</v>
      </c>
      <c r="N140" t="s">
        <v>457</v>
      </c>
      <c r="O140" t="s">
        <v>239</v>
      </c>
      <c r="P140" t="s">
        <v>235</v>
      </c>
      <c r="Q140" t="s">
        <v>342</v>
      </c>
      <c r="R140" s="68">
        <v>44012</v>
      </c>
    </row>
    <row r="141" spans="7:18">
      <c r="G141" t="s">
        <v>455</v>
      </c>
      <c r="H141" t="s">
        <v>64</v>
      </c>
      <c r="I141" t="s">
        <v>467</v>
      </c>
      <c r="J141" t="s">
        <v>203</v>
      </c>
      <c r="K141" t="s">
        <v>204</v>
      </c>
      <c r="L141" t="s">
        <v>219</v>
      </c>
      <c r="M141">
        <v>366513</v>
      </c>
      <c r="N141" t="s">
        <v>457</v>
      </c>
      <c r="O141" t="s">
        <v>213</v>
      </c>
      <c r="P141" t="s">
        <v>208</v>
      </c>
      <c r="Q141" t="s">
        <v>357</v>
      </c>
      <c r="R141" s="68">
        <v>44012</v>
      </c>
    </row>
    <row r="142" spans="7:18">
      <c r="G142" t="s">
        <v>455</v>
      </c>
      <c r="H142" t="s">
        <v>64</v>
      </c>
      <c r="I142" t="s">
        <v>347</v>
      </c>
      <c r="J142" t="s">
        <v>203</v>
      </c>
      <c r="K142" t="s">
        <v>233</v>
      </c>
      <c r="L142" t="s">
        <v>219</v>
      </c>
      <c r="M142">
        <v>809858</v>
      </c>
      <c r="N142" t="s">
        <v>457</v>
      </c>
      <c r="O142" t="s">
        <v>468</v>
      </c>
      <c r="P142" t="s">
        <v>235</v>
      </c>
      <c r="Q142" t="s">
        <v>342</v>
      </c>
      <c r="R142" s="68">
        <v>44012</v>
      </c>
    </row>
    <row r="143" spans="7:18">
      <c r="G143" t="s">
        <v>455</v>
      </c>
      <c r="H143" t="s">
        <v>64</v>
      </c>
      <c r="I143" t="s">
        <v>469</v>
      </c>
      <c r="J143" t="s">
        <v>203</v>
      </c>
      <c r="K143" t="s">
        <v>233</v>
      </c>
      <c r="L143" t="s">
        <v>219</v>
      </c>
      <c r="M143">
        <v>630380</v>
      </c>
      <c r="N143" t="s">
        <v>457</v>
      </c>
      <c r="O143" t="s">
        <v>243</v>
      </c>
      <c r="P143" t="s">
        <v>235</v>
      </c>
      <c r="Q143" t="s">
        <v>342</v>
      </c>
      <c r="R143" s="68">
        <v>44012</v>
      </c>
    </row>
    <row r="144" spans="7:18">
      <c r="G144" t="s">
        <v>455</v>
      </c>
      <c r="H144" t="s">
        <v>64</v>
      </c>
      <c r="I144" t="s">
        <v>470</v>
      </c>
      <c r="J144" t="s">
        <v>203</v>
      </c>
      <c r="K144" t="s">
        <v>233</v>
      </c>
      <c r="L144" t="s">
        <v>219</v>
      </c>
      <c r="M144">
        <v>492276</v>
      </c>
      <c r="N144" t="s">
        <v>457</v>
      </c>
      <c r="O144" t="s">
        <v>215</v>
      </c>
      <c r="P144" t="s">
        <v>235</v>
      </c>
      <c r="Q144" t="s">
        <v>342</v>
      </c>
      <c r="R144" s="68">
        <v>44012</v>
      </c>
    </row>
    <row r="145" spans="7:18">
      <c r="G145" t="s">
        <v>455</v>
      </c>
      <c r="H145" t="s">
        <v>64</v>
      </c>
      <c r="I145" t="s">
        <v>471</v>
      </c>
      <c r="J145" t="s">
        <v>203</v>
      </c>
      <c r="K145" t="s">
        <v>204</v>
      </c>
      <c r="L145" t="s">
        <v>219</v>
      </c>
      <c r="M145">
        <v>576567</v>
      </c>
      <c r="N145" t="s">
        <v>457</v>
      </c>
      <c r="O145" t="s">
        <v>246</v>
      </c>
      <c r="P145" t="s">
        <v>208</v>
      </c>
      <c r="Q145" t="s">
        <v>357</v>
      </c>
      <c r="R145" s="68">
        <v>44012</v>
      </c>
    </row>
    <row r="146" spans="7:18">
      <c r="G146" t="s">
        <v>455</v>
      </c>
      <c r="H146" t="s">
        <v>64</v>
      </c>
      <c r="I146" t="s">
        <v>472</v>
      </c>
      <c r="J146" t="s">
        <v>203</v>
      </c>
      <c r="K146" t="s">
        <v>233</v>
      </c>
      <c r="L146" t="s">
        <v>219</v>
      </c>
      <c r="M146">
        <v>501226</v>
      </c>
      <c r="N146" t="s">
        <v>457</v>
      </c>
      <c r="O146" t="s">
        <v>249</v>
      </c>
      <c r="P146" t="s">
        <v>235</v>
      </c>
      <c r="Q146" t="s">
        <v>342</v>
      </c>
      <c r="R146" s="68">
        <v>44012</v>
      </c>
    </row>
    <row r="147" spans="7:18">
      <c r="G147" t="s">
        <v>455</v>
      </c>
      <c r="H147" t="s">
        <v>64</v>
      </c>
      <c r="I147" t="s">
        <v>473</v>
      </c>
      <c r="J147" t="s">
        <v>203</v>
      </c>
      <c r="K147" t="s">
        <v>204</v>
      </c>
      <c r="L147" t="s">
        <v>219</v>
      </c>
      <c r="M147">
        <v>66083</v>
      </c>
      <c r="N147" t="s">
        <v>457</v>
      </c>
      <c r="O147" t="s">
        <v>424</v>
      </c>
      <c r="P147" t="s">
        <v>208</v>
      </c>
      <c r="Q147" t="s">
        <v>357</v>
      </c>
      <c r="R147" s="68">
        <v>44012</v>
      </c>
    </row>
    <row r="148" spans="7:18">
      <c r="G148" t="s">
        <v>455</v>
      </c>
      <c r="H148" t="s">
        <v>64</v>
      </c>
      <c r="I148" t="s">
        <v>474</v>
      </c>
      <c r="J148" t="s">
        <v>203</v>
      </c>
      <c r="K148" t="s">
        <v>233</v>
      </c>
      <c r="L148" t="s">
        <v>219</v>
      </c>
      <c r="M148">
        <v>323444</v>
      </c>
      <c r="N148" t="s">
        <v>457</v>
      </c>
      <c r="O148" t="s">
        <v>333</v>
      </c>
      <c r="P148" t="s">
        <v>235</v>
      </c>
      <c r="Q148" t="s">
        <v>342</v>
      </c>
      <c r="R148" s="68">
        <v>44012</v>
      </c>
    </row>
    <row r="149" spans="7:18">
      <c r="G149" t="s">
        <v>455</v>
      </c>
      <c r="H149" t="s">
        <v>64</v>
      </c>
      <c r="I149" t="s">
        <v>475</v>
      </c>
      <c r="J149" t="s">
        <v>203</v>
      </c>
      <c r="K149" t="s">
        <v>233</v>
      </c>
      <c r="L149" t="s">
        <v>219</v>
      </c>
      <c r="M149">
        <v>149265</v>
      </c>
      <c r="N149" t="s">
        <v>457</v>
      </c>
      <c r="O149" t="s">
        <v>252</v>
      </c>
      <c r="P149" t="s">
        <v>235</v>
      </c>
      <c r="Q149" t="s">
        <v>342</v>
      </c>
      <c r="R149" s="68">
        <v>44012</v>
      </c>
    </row>
    <row r="150" spans="7:18">
      <c r="G150" t="s">
        <v>455</v>
      </c>
      <c r="H150" t="s">
        <v>64</v>
      </c>
      <c r="I150" t="s">
        <v>476</v>
      </c>
      <c r="J150" t="s">
        <v>203</v>
      </c>
      <c r="K150" t="s">
        <v>233</v>
      </c>
      <c r="L150" t="s">
        <v>219</v>
      </c>
      <c r="M150">
        <v>536499</v>
      </c>
      <c r="N150" t="s">
        <v>457</v>
      </c>
      <c r="O150" t="s">
        <v>257</v>
      </c>
      <c r="P150" t="s">
        <v>235</v>
      </c>
      <c r="Q150" t="s">
        <v>342</v>
      </c>
      <c r="R150" s="68">
        <v>44012</v>
      </c>
    </row>
    <row r="151" spans="7:18">
      <c r="G151" t="s">
        <v>455</v>
      </c>
      <c r="H151" t="s">
        <v>64</v>
      </c>
      <c r="I151" t="s">
        <v>477</v>
      </c>
      <c r="J151" t="s">
        <v>203</v>
      </c>
      <c r="K151" t="s">
        <v>233</v>
      </c>
      <c r="L151" t="s">
        <v>219</v>
      </c>
      <c r="M151">
        <v>108692</v>
      </c>
      <c r="N151" t="s">
        <v>457</v>
      </c>
      <c r="O151" t="s">
        <v>259</v>
      </c>
      <c r="P151" t="s">
        <v>235</v>
      </c>
      <c r="Q151" t="s">
        <v>342</v>
      </c>
      <c r="R151" s="68">
        <v>44012</v>
      </c>
    </row>
    <row r="152" spans="7:18">
      <c r="G152" t="s">
        <v>478</v>
      </c>
      <c r="H152" t="s">
        <v>65</v>
      </c>
      <c r="I152" t="s">
        <v>479</v>
      </c>
      <c r="J152" t="s">
        <v>203</v>
      </c>
      <c r="K152" t="s">
        <v>204</v>
      </c>
      <c r="L152" t="s">
        <v>205</v>
      </c>
      <c r="M152">
        <v>12675</v>
      </c>
      <c r="N152" t="s">
        <v>480</v>
      </c>
      <c r="O152" t="s">
        <v>211</v>
      </c>
      <c r="P152" t="s">
        <v>208</v>
      </c>
      <c r="Q152" t="s">
        <v>481</v>
      </c>
      <c r="R152" s="68">
        <v>44012</v>
      </c>
    </row>
    <row r="153" spans="7:18">
      <c r="G153" t="s">
        <v>482</v>
      </c>
      <c r="H153" t="s">
        <v>66</v>
      </c>
      <c r="I153" t="s">
        <v>483</v>
      </c>
      <c r="J153" t="s">
        <v>203</v>
      </c>
      <c r="K153" t="s">
        <v>233</v>
      </c>
      <c r="L153" t="s">
        <v>219</v>
      </c>
      <c r="M153">
        <v>1385108</v>
      </c>
      <c r="N153" t="s">
        <v>484</v>
      </c>
      <c r="O153" t="s">
        <v>224</v>
      </c>
      <c r="P153" t="s">
        <v>235</v>
      </c>
      <c r="Q153" t="s">
        <v>342</v>
      </c>
      <c r="R153" s="68">
        <v>44012</v>
      </c>
    </row>
    <row r="154" spans="7:18">
      <c r="G154" t="s">
        <v>482</v>
      </c>
      <c r="H154" t="s">
        <v>66</v>
      </c>
      <c r="I154" t="s">
        <v>248</v>
      </c>
      <c r="J154" t="s">
        <v>203</v>
      </c>
      <c r="K154" t="s">
        <v>233</v>
      </c>
      <c r="L154" t="s">
        <v>219</v>
      </c>
      <c r="M154">
        <v>2504700</v>
      </c>
      <c r="N154" t="s">
        <v>484</v>
      </c>
      <c r="O154" t="s">
        <v>264</v>
      </c>
      <c r="P154" t="s">
        <v>235</v>
      </c>
      <c r="Q154" t="s">
        <v>342</v>
      </c>
      <c r="R154" s="68">
        <v>44012</v>
      </c>
    </row>
    <row r="155" spans="7:18">
      <c r="G155" t="s">
        <v>482</v>
      </c>
      <c r="H155" t="s">
        <v>66</v>
      </c>
      <c r="I155" t="s">
        <v>485</v>
      </c>
      <c r="J155" t="s">
        <v>203</v>
      </c>
      <c r="K155" t="s">
        <v>233</v>
      </c>
      <c r="L155" t="s">
        <v>219</v>
      </c>
      <c r="M155">
        <v>1339532</v>
      </c>
      <c r="N155" t="s">
        <v>484</v>
      </c>
      <c r="O155" t="s">
        <v>271</v>
      </c>
      <c r="P155" t="s">
        <v>235</v>
      </c>
      <c r="Q155" t="s">
        <v>342</v>
      </c>
      <c r="R155" s="68">
        <v>44012</v>
      </c>
    </row>
    <row r="156" spans="7:18">
      <c r="G156" t="s">
        <v>482</v>
      </c>
      <c r="H156" t="s">
        <v>66</v>
      </c>
      <c r="I156" t="s">
        <v>486</v>
      </c>
      <c r="J156" t="s">
        <v>203</v>
      </c>
      <c r="K156" t="s">
        <v>233</v>
      </c>
      <c r="L156" t="s">
        <v>219</v>
      </c>
      <c r="M156">
        <v>1585873</v>
      </c>
      <c r="N156" t="s">
        <v>484</v>
      </c>
      <c r="O156" t="s">
        <v>273</v>
      </c>
      <c r="P156" t="s">
        <v>235</v>
      </c>
      <c r="Q156" t="s">
        <v>342</v>
      </c>
      <c r="R156" s="68">
        <v>44012</v>
      </c>
    </row>
    <row r="157" spans="7:18">
      <c r="G157" t="s">
        <v>482</v>
      </c>
      <c r="H157" t="s">
        <v>66</v>
      </c>
      <c r="I157" t="s">
        <v>487</v>
      </c>
      <c r="J157" t="s">
        <v>203</v>
      </c>
      <c r="K157" t="s">
        <v>233</v>
      </c>
      <c r="L157" t="s">
        <v>219</v>
      </c>
      <c r="M157">
        <v>2230722</v>
      </c>
      <c r="N157" t="s">
        <v>484</v>
      </c>
      <c r="O157" t="s">
        <v>296</v>
      </c>
      <c r="P157" t="s">
        <v>235</v>
      </c>
      <c r="Q157" t="s">
        <v>342</v>
      </c>
      <c r="R157" s="68">
        <v>44012</v>
      </c>
    </row>
    <row r="158" spans="7:18">
      <c r="G158" t="s">
        <v>482</v>
      </c>
      <c r="H158" t="s">
        <v>66</v>
      </c>
      <c r="I158" t="s">
        <v>488</v>
      </c>
      <c r="J158" t="s">
        <v>203</v>
      </c>
      <c r="K158" t="s">
        <v>233</v>
      </c>
      <c r="L158" t="s">
        <v>219</v>
      </c>
      <c r="M158">
        <v>468730</v>
      </c>
      <c r="N158" t="s">
        <v>484</v>
      </c>
      <c r="O158" t="s">
        <v>298</v>
      </c>
      <c r="P158" t="s">
        <v>235</v>
      </c>
      <c r="Q158" t="s">
        <v>342</v>
      </c>
      <c r="R158" s="68">
        <v>44012</v>
      </c>
    </row>
    <row r="159" spans="7:18">
      <c r="G159" t="s">
        <v>482</v>
      </c>
      <c r="H159" t="s">
        <v>66</v>
      </c>
      <c r="I159" t="s">
        <v>489</v>
      </c>
      <c r="J159" t="s">
        <v>203</v>
      </c>
      <c r="K159" t="s">
        <v>233</v>
      </c>
      <c r="L159" t="s">
        <v>219</v>
      </c>
      <c r="M159">
        <v>311687</v>
      </c>
      <c r="N159" t="s">
        <v>484</v>
      </c>
      <c r="O159" t="s">
        <v>490</v>
      </c>
      <c r="P159" t="s">
        <v>235</v>
      </c>
      <c r="Q159" t="s">
        <v>342</v>
      </c>
      <c r="R159" s="68">
        <v>44012</v>
      </c>
    </row>
    <row r="160" spans="7:18">
      <c r="G160" t="s">
        <v>482</v>
      </c>
      <c r="H160" t="s">
        <v>66</v>
      </c>
      <c r="I160" t="s">
        <v>491</v>
      </c>
      <c r="J160" t="s">
        <v>203</v>
      </c>
      <c r="K160" t="s">
        <v>233</v>
      </c>
      <c r="L160" t="s">
        <v>219</v>
      </c>
      <c r="M160">
        <v>1493350</v>
      </c>
      <c r="N160" t="s">
        <v>484</v>
      </c>
      <c r="O160" t="s">
        <v>310</v>
      </c>
      <c r="P160" t="s">
        <v>235</v>
      </c>
      <c r="Q160" t="s">
        <v>342</v>
      </c>
      <c r="R160" s="68">
        <v>44012</v>
      </c>
    </row>
    <row r="161" spans="7:18">
      <c r="G161" t="s">
        <v>482</v>
      </c>
      <c r="H161" t="s">
        <v>66</v>
      </c>
      <c r="I161" t="s">
        <v>492</v>
      </c>
      <c r="J161" t="s">
        <v>203</v>
      </c>
      <c r="K161" t="s">
        <v>233</v>
      </c>
      <c r="L161" t="s">
        <v>219</v>
      </c>
      <c r="M161">
        <v>949113</v>
      </c>
      <c r="N161" t="s">
        <v>484</v>
      </c>
      <c r="O161" t="s">
        <v>387</v>
      </c>
      <c r="P161" t="s">
        <v>235</v>
      </c>
      <c r="Q161" t="s">
        <v>342</v>
      </c>
      <c r="R161" s="68">
        <v>44012</v>
      </c>
    </row>
    <row r="162" spans="7:18">
      <c r="G162" t="s">
        <v>493</v>
      </c>
      <c r="H162" t="s">
        <v>67</v>
      </c>
      <c r="I162" t="s">
        <v>494</v>
      </c>
      <c r="J162" t="s">
        <v>203</v>
      </c>
      <c r="K162" t="s">
        <v>204</v>
      </c>
      <c r="L162" t="s">
        <v>219</v>
      </c>
      <c r="M162">
        <v>368130</v>
      </c>
      <c r="N162" t="s">
        <v>495</v>
      </c>
      <c r="O162" t="s">
        <v>234</v>
      </c>
      <c r="P162" t="s">
        <v>208</v>
      </c>
      <c r="Q162" t="s">
        <v>401</v>
      </c>
      <c r="R162" s="68">
        <v>44012</v>
      </c>
    </row>
    <row r="163" spans="7:18">
      <c r="G163" t="s">
        <v>493</v>
      </c>
      <c r="H163" t="s">
        <v>67</v>
      </c>
      <c r="I163" t="s">
        <v>496</v>
      </c>
      <c r="J163" t="s">
        <v>203</v>
      </c>
      <c r="K163" t="s">
        <v>204</v>
      </c>
      <c r="L163" t="s">
        <v>219</v>
      </c>
      <c r="M163">
        <v>197363</v>
      </c>
      <c r="N163" t="s">
        <v>495</v>
      </c>
      <c r="O163" t="s">
        <v>243</v>
      </c>
      <c r="P163" t="s">
        <v>208</v>
      </c>
      <c r="Q163" t="s">
        <v>401</v>
      </c>
      <c r="R163" s="68">
        <v>44012</v>
      </c>
    </row>
    <row r="164" spans="7:18">
      <c r="G164" t="s">
        <v>493</v>
      </c>
      <c r="H164" t="s">
        <v>67</v>
      </c>
      <c r="I164" t="s">
        <v>497</v>
      </c>
      <c r="J164" t="s">
        <v>203</v>
      </c>
      <c r="K164" t="s">
        <v>204</v>
      </c>
      <c r="L164" t="s">
        <v>219</v>
      </c>
      <c r="M164">
        <v>1280122</v>
      </c>
      <c r="N164" t="s">
        <v>495</v>
      </c>
      <c r="O164" t="s">
        <v>333</v>
      </c>
      <c r="P164" t="s">
        <v>208</v>
      </c>
      <c r="Q164" t="s">
        <v>498</v>
      </c>
      <c r="R164" s="68">
        <v>44012</v>
      </c>
    </row>
    <row r="165" spans="7:18">
      <c r="G165" t="s">
        <v>493</v>
      </c>
      <c r="H165" t="s">
        <v>67</v>
      </c>
      <c r="I165" t="s">
        <v>499</v>
      </c>
      <c r="J165" t="s">
        <v>203</v>
      </c>
      <c r="K165" t="s">
        <v>204</v>
      </c>
      <c r="L165" t="s">
        <v>219</v>
      </c>
      <c r="M165">
        <v>93389</v>
      </c>
      <c r="N165" t="s">
        <v>495</v>
      </c>
      <c r="O165" t="s">
        <v>266</v>
      </c>
      <c r="P165" t="s">
        <v>208</v>
      </c>
      <c r="Q165" t="s">
        <v>498</v>
      </c>
      <c r="R165" s="68">
        <v>44012</v>
      </c>
    </row>
    <row r="166" spans="7:18">
      <c r="G166" t="s">
        <v>493</v>
      </c>
      <c r="H166" t="s">
        <v>67</v>
      </c>
      <c r="I166" t="s">
        <v>500</v>
      </c>
      <c r="J166" t="s">
        <v>203</v>
      </c>
      <c r="K166" t="s">
        <v>204</v>
      </c>
      <c r="L166" t="s">
        <v>219</v>
      </c>
      <c r="M166">
        <v>802374</v>
      </c>
      <c r="N166" t="s">
        <v>495</v>
      </c>
      <c r="O166" t="s">
        <v>273</v>
      </c>
      <c r="P166" t="s">
        <v>208</v>
      </c>
      <c r="Q166" t="s">
        <v>401</v>
      </c>
      <c r="R166" s="68">
        <v>44012</v>
      </c>
    </row>
    <row r="167" spans="7:18">
      <c r="G167" t="s">
        <v>493</v>
      </c>
      <c r="H167" t="s">
        <v>67</v>
      </c>
      <c r="I167" t="s">
        <v>385</v>
      </c>
      <c r="J167" t="s">
        <v>203</v>
      </c>
      <c r="K167" t="s">
        <v>204</v>
      </c>
      <c r="L167" t="s">
        <v>219</v>
      </c>
      <c r="M167">
        <v>230041</v>
      </c>
      <c r="N167" t="s">
        <v>495</v>
      </c>
      <c r="O167" t="s">
        <v>298</v>
      </c>
      <c r="P167" t="s">
        <v>208</v>
      </c>
      <c r="Q167" t="s">
        <v>498</v>
      </c>
      <c r="R167" s="68">
        <v>44012</v>
      </c>
    </row>
    <row r="168" spans="7:18">
      <c r="G168" t="s">
        <v>493</v>
      </c>
      <c r="H168" t="s">
        <v>67</v>
      </c>
      <c r="I168" t="s">
        <v>501</v>
      </c>
      <c r="J168" t="s">
        <v>203</v>
      </c>
      <c r="K168" t="s">
        <v>204</v>
      </c>
      <c r="L168" t="s">
        <v>219</v>
      </c>
      <c r="M168">
        <v>301356</v>
      </c>
      <c r="N168" t="s">
        <v>495</v>
      </c>
      <c r="O168" t="s">
        <v>384</v>
      </c>
      <c r="P168" t="s">
        <v>208</v>
      </c>
      <c r="Q168" t="s">
        <v>498</v>
      </c>
      <c r="R168" s="68">
        <v>44012</v>
      </c>
    </row>
    <row r="169" spans="7:18">
      <c r="G169" t="s">
        <v>493</v>
      </c>
      <c r="H169" t="s">
        <v>67</v>
      </c>
      <c r="I169" t="s">
        <v>502</v>
      </c>
      <c r="J169" t="s">
        <v>203</v>
      </c>
      <c r="K169" t="s">
        <v>204</v>
      </c>
      <c r="L169" t="s">
        <v>219</v>
      </c>
      <c r="M169">
        <v>172332</v>
      </c>
      <c r="N169" t="s">
        <v>495</v>
      </c>
      <c r="O169" t="s">
        <v>310</v>
      </c>
      <c r="P169" t="s">
        <v>208</v>
      </c>
      <c r="Q169" t="s">
        <v>498</v>
      </c>
      <c r="R169" s="68">
        <v>44012</v>
      </c>
    </row>
    <row r="170" spans="7:18">
      <c r="G170" t="s">
        <v>493</v>
      </c>
      <c r="H170" t="s">
        <v>67</v>
      </c>
      <c r="I170" t="s">
        <v>503</v>
      </c>
      <c r="J170" t="s">
        <v>203</v>
      </c>
      <c r="K170" t="s">
        <v>204</v>
      </c>
      <c r="L170" t="s">
        <v>219</v>
      </c>
      <c r="M170">
        <v>161419</v>
      </c>
      <c r="N170" t="s">
        <v>495</v>
      </c>
      <c r="O170" t="s">
        <v>504</v>
      </c>
      <c r="P170" t="s">
        <v>208</v>
      </c>
      <c r="Q170" t="s">
        <v>498</v>
      </c>
      <c r="R170" s="68">
        <v>44012</v>
      </c>
    </row>
    <row r="171" spans="7:18">
      <c r="G171" t="s">
        <v>493</v>
      </c>
      <c r="H171" t="s">
        <v>67</v>
      </c>
      <c r="I171" t="s">
        <v>505</v>
      </c>
      <c r="J171" t="s">
        <v>203</v>
      </c>
      <c r="K171" t="s">
        <v>204</v>
      </c>
      <c r="L171" t="s">
        <v>219</v>
      </c>
      <c r="M171">
        <v>541781</v>
      </c>
      <c r="N171" t="s">
        <v>495</v>
      </c>
      <c r="O171" t="s">
        <v>506</v>
      </c>
      <c r="P171" t="s">
        <v>208</v>
      </c>
      <c r="Q171" t="s">
        <v>498</v>
      </c>
      <c r="R171" s="68">
        <v>44012</v>
      </c>
    </row>
    <row r="172" spans="7:18">
      <c r="G172" t="s">
        <v>493</v>
      </c>
      <c r="H172" t="s">
        <v>67</v>
      </c>
      <c r="I172" t="s">
        <v>477</v>
      </c>
      <c r="J172" t="s">
        <v>203</v>
      </c>
      <c r="K172" t="s">
        <v>204</v>
      </c>
      <c r="L172" t="s">
        <v>219</v>
      </c>
      <c r="M172">
        <v>212693</v>
      </c>
      <c r="N172" t="s">
        <v>495</v>
      </c>
      <c r="O172" t="s">
        <v>507</v>
      </c>
      <c r="P172" t="s">
        <v>208</v>
      </c>
      <c r="Q172" t="s">
        <v>401</v>
      </c>
      <c r="R172" s="68">
        <v>44012</v>
      </c>
    </row>
    <row r="173" spans="7:18">
      <c r="G173" t="s">
        <v>508</v>
      </c>
      <c r="H173" t="s">
        <v>68</v>
      </c>
      <c r="I173" t="s">
        <v>509</v>
      </c>
      <c r="J173" t="s">
        <v>203</v>
      </c>
      <c r="K173" t="s">
        <v>204</v>
      </c>
      <c r="L173" t="s">
        <v>219</v>
      </c>
      <c r="M173">
        <v>625249</v>
      </c>
      <c r="N173" t="s">
        <v>510</v>
      </c>
      <c r="O173" t="s">
        <v>234</v>
      </c>
      <c r="P173" t="s">
        <v>208</v>
      </c>
      <c r="Q173" t="s">
        <v>357</v>
      </c>
      <c r="R173" s="68">
        <v>44012</v>
      </c>
    </row>
    <row r="174" spans="7:18">
      <c r="G174" t="s">
        <v>508</v>
      </c>
      <c r="H174" t="s">
        <v>68</v>
      </c>
      <c r="I174" t="s">
        <v>511</v>
      </c>
      <c r="J174" t="s">
        <v>203</v>
      </c>
      <c r="K174" t="s">
        <v>204</v>
      </c>
      <c r="L174" t="s">
        <v>219</v>
      </c>
      <c r="M174">
        <v>498886</v>
      </c>
      <c r="N174" t="s">
        <v>510</v>
      </c>
      <c r="O174" t="s">
        <v>246</v>
      </c>
      <c r="P174" t="s">
        <v>208</v>
      </c>
      <c r="Q174" t="s">
        <v>357</v>
      </c>
      <c r="R174" s="68">
        <v>44012</v>
      </c>
    </row>
    <row r="175" spans="7:18">
      <c r="G175" t="s">
        <v>508</v>
      </c>
      <c r="H175" t="s">
        <v>68</v>
      </c>
      <c r="I175" t="s">
        <v>512</v>
      </c>
      <c r="J175" t="s">
        <v>203</v>
      </c>
      <c r="K175" t="s">
        <v>204</v>
      </c>
      <c r="L175" t="s">
        <v>219</v>
      </c>
      <c r="M175">
        <v>558979</v>
      </c>
      <c r="N175" t="s">
        <v>510</v>
      </c>
      <c r="O175" t="s">
        <v>513</v>
      </c>
      <c r="P175" t="s">
        <v>208</v>
      </c>
      <c r="Q175" t="s">
        <v>357</v>
      </c>
      <c r="R175" s="68">
        <v>44012</v>
      </c>
    </row>
    <row r="176" spans="7:18">
      <c r="G176" t="s">
        <v>508</v>
      </c>
      <c r="H176" t="s">
        <v>68</v>
      </c>
      <c r="I176" t="s">
        <v>422</v>
      </c>
      <c r="J176" t="s">
        <v>203</v>
      </c>
      <c r="K176" t="s">
        <v>204</v>
      </c>
      <c r="L176" t="s">
        <v>219</v>
      </c>
      <c r="M176">
        <v>799874</v>
      </c>
      <c r="N176" t="s">
        <v>510</v>
      </c>
      <c r="O176" t="s">
        <v>514</v>
      </c>
      <c r="P176" t="s">
        <v>208</v>
      </c>
      <c r="Q176" t="s">
        <v>357</v>
      </c>
      <c r="R176" s="68">
        <v>44012</v>
      </c>
    </row>
    <row r="177" spans="7:18">
      <c r="G177" t="s">
        <v>508</v>
      </c>
      <c r="H177" t="s">
        <v>68</v>
      </c>
      <c r="I177" t="s">
        <v>515</v>
      </c>
      <c r="J177" t="s">
        <v>203</v>
      </c>
      <c r="K177" t="s">
        <v>204</v>
      </c>
      <c r="L177" t="s">
        <v>219</v>
      </c>
      <c r="M177">
        <v>1526006</v>
      </c>
      <c r="N177" t="s">
        <v>510</v>
      </c>
      <c r="O177" t="s">
        <v>306</v>
      </c>
      <c r="P177" t="s">
        <v>208</v>
      </c>
      <c r="Q177" t="s">
        <v>357</v>
      </c>
      <c r="R177" s="68">
        <v>44012</v>
      </c>
    </row>
    <row r="178" spans="7:18">
      <c r="G178" t="s">
        <v>516</v>
      </c>
      <c r="H178" t="s">
        <v>69</v>
      </c>
      <c r="I178" t="s">
        <v>517</v>
      </c>
      <c r="J178" t="s">
        <v>203</v>
      </c>
      <c r="K178" t="s">
        <v>204</v>
      </c>
      <c r="L178" t="s">
        <v>219</v>
      </c>
      <c r="M178">
        <v>1714773</v>
      </c>
      <c r="N178" t="s">
        <v>518</v>
      </c>
      <c r="O178" t="s">
        <v>246</v>
      </c>
      <c r="P178" t="s">
        <v>208</v>
      </c>
      <c r="Q178" t="s">
        <v>519</v>
      </c>
      <c r="R178" s="68">
        <v>44012</v>
      </c>
    </row>
    <row r="179" spans="7:18">
      <c r="G179" t="s">
        <v>516</v>
      </c>
      <c r="H179" t="s">
        <v>69</v>
      </c>
      <c r="I179" t="s">
        <v>520</v>
      </c>
      <c r="J179" t="s">
        <v>203</v>
      </c>
      <c r="K179" t="s">
        <v>204</v>
      </c>
      <c r="L179" t="s">
        <v>219</v>
      </c>
      <c r="M179">
        <v>313166</v>
      </c>
      <c r="N179" t="s">
        <v>518</v>
      </c>
      <c r="O179" t="s">
        <v>257</v>
      </c>
      <c r="P179" t="s">
        <v>208</v>
      </c>
      <c r="Q179" t="s">
        <v>521</v>
      </c>
      <c r="R179" s="68">
        <v>44012</v>
      </c>
    </row>
    <row r="180" spans="7:18">
      <c r="G180" t="s">
        <v>516</v>
      </c>
      <c r="H180" t="s">
        <v>69</v>
      </c>
      <c r="I180" t="s">
        <v>522</v>
      </c>
      <c r="J180" t="s">
        <v>203</v>
      </c>
      <c r="K180" t="s">
        <v>204</v>
      </c>
      <c r="L180" t="s">
        <v>219</v>
      </c>
      <c r="M180">
        <v>35096</v>
      </c>
      <c r="N180" t="s">
        <v>518</v>
      </c>
      <c r="O180" t="s">
        <v>284</v>
      </c>
      <c r="P180" t="s">
        <v>208</v>
      </c>
      <c r="Q180" t="s">
        <v>521</v>
      </c>
      <c r="R180" s="68">
        <v>44012</v>
      </c>
    </row>
    <row r="181" spans="7:18">
      <c r="G181" t="s">
        <v>516</v>
      </c>
      <c r="H181" t="s">
        <v>69</v>
      </c>
      <c r="I181" t="s">
        <v>523</v>
      </c>
      <c r="J181" t="s">
        <v>203</v>
      </c>
      <c r="K181" t="s">
        <v>204</v>
      </c>
      <c r="L181" t="s">
        <v>219</v>
      </c>
      <c r="M181">
        <v>782341</v>
      </c>
      <c r="N181" t="s">
        <v>518</v>
      </c>
      <c r="O181" t="s">
        <v>298</v>
      </c>
      <c r="P181" t="s">
        <v>208</v>
      </c>
      <c r="Q181" t="s">
        <v>524</v>
      </c>
      <c r="R181" s="68">
        <v>44012</v>
      </c>
    </row>
    <row r="182" spans="7:18">
      <c r="G182" t="s">
        <v>516</v>
      </c>
      <c r="H182" t="s">
        <v>69</v>
      </c>
      <c r="I182" t="s">
        <v>525</v>
      </c>
      <c r="J182" t="s">
        <v>203</v>
      </c>
      <c r="K182" t="s">
        <v>204</v>
      </c>
      <c r="L182" t="s">
        <v>219</v>
      </c>
      <c r="M182">
        <v>2368139</v>
      </c>
      <c r="N182" t="s">
        <v>518</v>
      </c>
      <c r="O182" t="s">
        <v>322</v>
      </c>
      <c r="P182" t="s">
        <v>208</v>
      </c>
      <c r="Q182" t="s">
        <v>524</v>
      </c>
      <c r="R182" s="68">
        <v>44012</v>
      </c>
    </row>
    <row r="183" spans="7:18">
      <c r="G183" t="s">
        <v>516</v>
      </c>
      <c r="H183" t="s">
        <v>69</v>
      </c>
      <c r="I183" t="s">
        <v>526</v>
      </c>
      <c r="J183" t="s">
        <v>203</v>
      </c>
      <c r="K183" t="s">
        <v>204</v>
      </c>
      <c r="L183" t="s">
        <v>219</v>
      </c>
      <c r="M183">
        <v>662614</v>
      </c>
      <c r="N183" t="s">
        <v>518</v>
      </c>
      <c r="O183" t="s">
        <v>371</v>
      </c>
      <c r="P183" t="s">
        <v>208</v>
      </c>
      <c r="Q183" t="s">
        <v>524</v>
      </c>
      <c r="R183" s="68">
        <v>44012</v>
      </c>
    </row>
    <row r="184" spans="7:18">
      <c r="G184" t="s">
        <v>516</v>
      </c>
      <c r="H184" t="s">
        <v>69</v>
      </c>
      <c r="I184" t="s">
        <v>527</v>
      </c>
      <c r="J184" t="s">
        <v>203</v>
      </c>
      <c r="K184" t="s">
        <v>204</v>
      </c>
      <c r="L184" t="s">
        <v>219</v>
      </c>
      <c r="M184">
        <v>149610</v>
      </c>
      <c r="N184" t="s">
        <v>518</v>
      </c>
      <c r="O184" t="s">
        <v>528</v>
      </c>
      <c r="P184" t="s">
        <v>208</v>
      </c>
      <c r="Q184" t="s">
        <v>524</v>
      </c>
      <c r="R184" s="68">
        <v>44012</v>
      </c>
    </row>
    <row r="185" spans="7:18">
      <c r="G185" t="s">
        <v>516</v>
      </c>
      <c r="H185" t="s">
        <v>69</v>
      </c>
      <c r="I185" t="s">
        <v>529</v>
      </c>
      <c r="J185" t="s">
        <v>203</v>
      </c>
      <c r="K185" t="s">
        <v>204</v>
      </c>
      <c r="L185" t="s">
        <v>219</v>
      </c>
      <c r="M185">
        <v>585375</v>
      </c>
      <c r="N185" t="s">
        <v>518</v>
      </c>
      <c r="O185" t="s">
        <v>530</v>
      </c>
      <c r="P185" t="s">
        <v>208</v>
      </c>
      <c r="Q185" t="s">
        <v>521</v>
      </c>
      <c r="R185" s="68">
        <v>44012</v>
      </c>
    </row>
    <row r="186" spans="7:18">
      <c r="G186" t="s">
        <v>516</v>
      </c>
      <c r="H186" t="s">
        <v>69</v>
      </c>
      <c r="I186" t="s">
        <v>531</v>
      </c>
      <c r="J186" t="s">
        <v>203</v>
      </c>
      <c r="K186" t="s">
        <v>204</v>
      </c>
      <c r="L186" t="s">
        <v>219</v>
      </c>
      <c r="M186">
        <v>291309</v>
      </c>
      <c r="N186" t="s">
        <v>518</v>
      </c>
      <c r="O186" t="s">
        <v>532</v>
      </c>
      <c r="P186" t="s">
        <v>208</v>
      </c>
      <c r="Q186" t="s">
        <v>521</v>
      </c>
      <c r="R186" s="68">
        <v>44012</v>
      </c>
    </row>
    <row r="187" spans="7:18">
      <c r="G187" t="s">
        <v>516</v>
      </c>
      <c r="H187" t="s">
        <v>69</v>
      </c>
      <c r="I187" t="s">
        <v>533</v>
      </c>
      <c r="J187" t="s">
        <v>203</v>
      </c>
      <c r="K187" t="s">
        <v>204</v>
      </c>
      <c r="L187" t="s">
        <v>219</v>
      </c>
      <c r="M187">
        <v>4092459</v>
      </c>
      <c r="N187" t="s">
        <v>518</v>
      </c>
      <c r="O187" t="s">
        <v>534</v>
      </c>
      <c r="P187" t="s">
        <v>208</v>
      </c>
      <c r="Q187" t="s">
        <v>521</v>
      </c>
      <c r="R187" s="68">
        <v>44012</v>
      </c>
    </row>
    <row r="188" spans="7:18">
      <c r="G188" t="s">
        <v>516</v>
      </c>
      <c r="H188" t="s">
        <v>69</v>
      </c>
      <c r="I188" t="s">
        <v>535</v>
      </c>
      <c r="J188" t="s">
        <v>203</v>
      </c>
      <c r="K188" t="s">
        <v>204</v>
      </c>
      <c r="L188" t="s">
        <v>219</v>
      </c>
      <c r="M188">
        <v>150934</v>
      </c>
      <c r="N188" t="s">
        <v>518</v>
      </c>
      <c r="O188" t="s">
        <v>536</v>
      </c>
      <c r="P188" t="s">
        <v>208</v>
      </c>
      <c r="Q188" t="s">
        <v>524</v>
      </c>
      <c r="R188" s="68">
        <v>44012</v>
      </c>
    </row>
    <row r="189" spans="7:18">
      <c r="G189" t="s">
        <v>516</v>
      </c>
      <c r="H189" t="s">
        <v>69</v>
      </c>
      <c r="I189" t="s">
        <v>537</v>
      </c>
      <c r="J189" t="s">
        <v>203</v>
      </c>
      <c r="K189" t="s">
        <v>204</v>
      </c>
      <c r="L189" t="s">
        <v>219</v>
      </c>
      <c r="M189">
        <v>103350</v>
      </c>
      <c r="N189" t="s">
        <v>518</v>
      </c>
      <c r="O189" t="s">
        <v>538</v>
      </c>
      <c r="P189" t="s">
        <v>208</v>
      </c>
      <c r="Q189" t="s">
        <v>524</v>
      </c>
      <c r="R189" s="68">
        <v>44012</v>
      </c>
    </row>
    <row r="190" spans="7:18">
      <c r="G190" t="s">
        <v>516</v>
      </c>
      <c r="H190" t="s">
        <v>69</v>
      </c>
      <c r="I190" t="s">
        <v>422</v>
      </c>
      <c r="J190" t="s">
        <v>203</v>
      </c>
      <c r="K190" t="s">
        <v>204</v>
      </c>
      <c r="L190" t="s">
        <v>219</v>
      </c>
      <c r="M190">
        <v>455746</v>
      </c>
      <c r="N190" t="s">
        <v>518</v>
      </c>
      <c r="O190" t="s">
        <v>539</v>
      </c>
      <c r="P190" t="s">
        <v>208</v>
      </c>
      <c r="Q190" t="s">
        <v>521</v>
      </c>
      <c r="R190" s="68">
        <v>44012</v>
      </c>
    </row>
    <row r="191" spans="7:18">
      <c r="G191" t="s">
        <v>516</v>
      </c>
      <c r="H191" t="s">
        <v>69</v>
      </c>
      <c r="I191" t="s">
        <v>540</v>
      </c>
      <c r="J191" t="s">
        <v>203</v>
      </c>
      <c r="K191" t="s">
        <v>204</v>
      </c>
      <c r="L191" t="s">
        <v>219</v>
      </c>
      <c r="M191">
        <v>116927</v>
      </c>
      <c r="N191" t="s">
        <v>518</v>
      </c>
      <c r="O191" t="s">
        <v>541</v>
      </c>
      <c r="P191" t="s">
        <v>208</v>
      </c>
      <c r="Q191" t="s">
        <v>524</v>
      </c>
      <c r="R191" s="68">
        <v>44012</v>
      </c>
    </row>
    <row r="192" spans="7:18">
      <c r="G192" t="s">
        <v>516</v>
      </c>
      <c r="H192" t="s">
        <v>69</v>
      </c>
      <c r="I192" t="s">
        <v>542</v>
      </c>
      <c r="J192" t="s">
        <v>203</v>
      </c>
      <c r="K192" t="s">
        <v>204</v>
      </c>
      <c r="L192" t="s">
        <v>219</v>
      </c>
      <c r="M192">
        <v>1809034</v>
      </c>
      <c r="N192" t="s">
        <v>518</v>
      </c>
      <c r="O192" t="s">
        <v>543</v>
      </c>
      <c r="P192" t="s">
        <v>208</v>
      </c>
      <c r="Q192" t="s">
        <v>524</v>
      </c>
      <c r="R192" s="68">
        <v>44012</v>
      </c>
    </row>
    <row r="193" spans="7:18">
      <c r="G193" t="s">
        <v>516</v>
      </c>
      <c r="H193" t="s">
        <v>69</v>
      </c>
      <c r="I193" t="s">
        <v>544</v>
      </c>
      <c r="J193" t="s">
        <v>203</v>
      </c>
      <c r="K193" t="s">
        <v>204</v>
      </c>
      <c r="L193" t="s">
        <v>219</v>
      </c>
      <c r="M193">
        <v>59127</v>
      </c>
      <c r="N193" t="s">
        <v>518</v>
      </c>
      <c r="O193" t="s">
        <v>545</v>
      </c>
      <c r="P193" t="s">
        <v>208</v>
      </c>
      <c r="Q193" t="s">
        <v>524</v>
      </c>
      <c r="R193" s="68">
        <v>44012</v>
      </c>
    </row>
    <row r="194" spans="7:18">
      <c r="G194" t="s">
        <v>546</v>
      </c>
      <c r="H194" t="s">
        <v>70</v>
      </c>
      <c r="I194" t="s">
        <v>547</v>
      </c>
      <c r="J194" t="s">
        <v>203</v>
      </c>
      <c r="K194" t="s">
        <v>204</v>
      </c>
      <c r="L194" t="s">
        <v>219</v>
      </c>
      <c r="M194">
        <v>306479</v>
      </c>
      <c r="N194" t="s">
        <v>548</v>
      </c>
      <c r="O194" t="s">
        <v>350</v>
      </c>
      <c r="P194" t="s">
        <v>208</v>
      </c>
      <c r="Q194" t="s">
        <v>549</v>
      </c>
      <c r="R194" s="68">
        <v>44012</v>
      </c>
    </row>
    <row r="195" spans="7:18">
      <c r="G195" t="s">
        <v>546</v>
      </c>
      <c r="H195" t="s">
        <v>70</v>
      </c>
      <c r="I195" t="s">
        <v>550</v>
      </c>
      <c r="J195" t="s">
        <v>203</v>
      </c>
      <c r="K195" t="s">
        <v>204</v>
      </c>
      <c r="L195" t="s">
        <v>205</v>
      </c>
      <c r="M195">
        <v>15338</v>
      </c>
      <c r="N195" t="s">
        <v>548</v>
      </c>
      <c r="O195" t="s">
        <v>211</v>
      </c>
      <c r="P195" t="s">
        <v>208</v>
      </c>
      <c r="Q195" t="s">
        <v>551</v>
      </c>
      <c r="R195" s="68">
        <v>44012</v>
      </c>
    </row>
    <row r="196" spans="7:18">
      <c r="G196" t="s">
        <v>546</v>
      </c>
      <c r="H196" t="s">
        <v>70</v>
      </c>
      <c r="I196" t="s">
        <v>552</v>
      </c>
      <c r="J196" t="s">
        <v>203</v>
      </c>
      <c r="K196" t="s">
        <v>204</v>
      </c>
      <c r="L196" t="s">
        <v>219</v>
      </c>
      <c r="M196">
        <v>1029655</v>
      </c>
      <c r="N196" t="s">
        <v>548</v>
      </c>
      <c r="O196" t="s">
        <v>333</v>
      </c>
      <c r="P196" t="s">
        <v>208</v>
      </c>
      <c r="Q196" t="s">
        <v>549</v>
      </c>
      <c r="R196" s="68">
        <v>44012</v>
      </c>
    </row>
    <row r="197" spans="7:18">
      <c r="G197" t="s">
        <v>546</v>
      </c>
      <c r="H197" t="s">
        <v>70</v>
      </c>
      <c r="I197" t="s">
        <v>553</v>
      </c>
      <c r="J197" t="s">
        <v>203</v>
      </c>
      <c r="K197" t="s">
        <v>204</v>
      </c>
      <c r="L197" t="s">
        <v>205</v>
      </c>
      <c r="M197">
        <v>54857</v>
      </c>
      <c r="N197" t="s">
        <v>548</v>
      </c>
      <c r="O197" t="s">
        <v>513</v>
      </c>
      <c r="P197" t="s">
        <v>208</v>
      </c>
      <c r="Q197" t="s">
        <v>549</v>
      </c>
      <c r="R197" s="68">
        <v>44012</v>
      </c>
    </row>
    <row r="198" spans="7:18">
      <c r="G198" t="s">
        <v>546</v>
      </c>
      <c r="H198" t="s">
        <v>70</v>
      </c>
      <c r="I198" t="s">
        <v>554</v>
      </c>
      <c r="J198" t="s">
        <v>203</v>
      </c>
      <c r="K198" t="s">
        <v>204</v>
      </c>
      <c r="L198" t="s">
        <v>205</v>
      </c>
      <c r="M198">
        <v>31979</v>
      </c>
      <c r="N198" t="s">
        <v>548</v>
      </c>
      <c r="O198" t="s">
        <v>264</v>
      </c>
      <c r="P198" t="s">
        <v>208</v>
      </c>
      <c r="Q198" t="s">
        <v>551</v>
      </c>
      <c r="R198" s="68">
        <v>44012</v>
      </c>
    </row>
    <row r="199" spans="7:18">
      <c r="G199" t="s">
        <v>546</v>
      </c>
      <c r="H199" t="s">
        <v>70</v>
      </c>
      <c r="I199" t="s">
        <v>555</v>
      </c>
      <c r="J199" t="s">
        <v>203</v>
      </c>
      <c r="K199" t="s">
        <v>204</v>
      </c>
      <c r="L199" t="s">
        <v>205</v>
      </c>
      <c r="M199">
        <v>515895</v>
      </c>
      <c r="N199" t="s">
        <v>548</v>
      </c>
      <c r="O199" t="s">
        <v>556</v>
      </c>
      <c r="P199" t="s">
        <v>208</v>
      </c>
      <c r="Q199" t="s">
        <v>557</v>
      </c>
      <c r="R199" s="68">
        <v>44012</v>
      </c>
    </row>
    <row r="200" spans="7:18">
      <c r="G200" t="s">
        <v>546</v>
      </c>
      <c r="H200" t="s">
        <v>70</v>
      </c>
      <c r="I200" t="s">
        <v>558</v>
      </c>
      <c r="J200" t="s">
        <v>203</v>
      </c>
      <c r="K200" t="s">
        <v>204</v>
      </c>
      <c r="L200" t="s">
        <v>205</v>
      </c>
      <c r="M200">
        <v>224583</v>
      </c>
      <c r="N200" t="s">
        <v>548</v>
      </c>
      <c r="O200" t="s">
        <v>268</v>
      </c>
      <c r="P200" t="s">
        <v>208</v>
      </c>
      <c r="Q200" t="s">
        <v>549</v>
      </c>
      <c r="R200" s="68">
        <v>44012</v>
      </c>
    </row>
    <row r="201" spans="7:18">
      <c r="G201" t="s">
        <v>559</v>
      </c>
      <c r="H201" t="s">
        <v>71</v>
      </c>
      <c r="I201" t="s">
        <v>560</v>
      </c>
      <c r="J201" t="s">
        <v>203</v>
      </c>
      <c r="K201" t="s">
        <v>204</v>
      </c>
      <c r="L201" t="s">
        <v>219</v>
      </c>
      <c r="M201">
        <v>139966</v>
      </c>
      <c r="N201" t="s">
        <v>561</v>
      </c>
      <c r="O201" t="s">
        <v>414</v>
      </c>
      <c r="P201" t="s">
        <v>208</v>
      </c>
      <c r="Q201" t="s">
        <v>360</v>
      </c>
      <c r="R201" s="68">
        <v>44012</v>
      </c>
    </row>
    <row r="202" spans="7:18">
      <c r="G202" t="s">
        <v>559</v>
      </c>
      <c r="H202" t="s">
        <v>71</v>
      </c>
      <c r="I202" t="s">
        <v>562</v>
      </c>
      <c r="J202" t="s">
        <v>203</v>
      </c>
      <c r="K202" t="s">
        <v>204</v>
      </c>
      <c r="L202" t="s">
        <v>219</v>
      </c>
      <c r="M202">
        <v>207627</v>
      </c>
      <c r="N202" t="s">
        <v>561</v>
      </c>
      <c r="O202" t="s">
        <v>211</v>
      </c>
      <c r="P202" t="s">
        <v>208</v>
      </c>
      <c r="Q202" t="s">
        <v>360</v>
      </c>
      <c r="R202" s="68">
        <v>44012</v>
      </c>
    </row>
    <row r="203" spans="7:18">
      <c r="G203" t="s">
        <v>559</v>
      </c>
      <c r="H203" t="s">
        <v>71</v>
      </c>
      <c r="I203" t="s">
        <v>563</v>
      </c>
      <c r="J203" t="s">
        <v>203</v>
      </c>
      <c r="K203" t="s">
        <v>204</v>
      </c>
      <c r="L203" t="s">
        <v>219</v>
      </c>
      <c r="M203">
        <v>1081726</v>
      </c>
      <c r="N203" t="s">
        <v>561</v>
      </c>
      <c r="O203" t="s">
        <v>271</v>
      </c>
      <c r="P203" t="s">
        <v>208</v>
      </c>
      <c r="Q203" t="s">
        <v>360</v>
      </c>
      <c r="R203" s="68">
        <v>44012</v>
      </c>
    </row>
    <row r="204" spans="7:18">
      <c r="G204" t="s">
        <v>559</v>
      </c>
      <c r="H204" t="s">
        <v>71</v>
      </c>
      <c r="I204" t="s">
        <v>564</v>
      </c>
      <c r="J204" t="s">
        <v>203</v>
      </c>
      <c r="K204" t="s">
        <v>204</v>
      </c>
      <c r="L204" t="s">
        <v>219</v>
      </c>
      <c r="M204">
        <v>22565</v>
      </c>
      <c r="N204" t="s">
        <v>561</v>
      </c>
      <c r="O204" t="s">
        <v>565</v>
      </c>
      <c r="P204" t="s">
        <v>208</v>
      </c>
      <c r="Q204" t="s">
        <v>360</v>
      </c>
      <c r="R204" s="68">
        <v>44012</v>
      </c>
    </row>
    <row r="205" spans="7:18">
      <c r="G205" t="s">
        <v>559</v>
      </c>
      <c r="H205" t="s">
        <v>71</v>
      </c>
      <c r="I205" t="s">
        <v>566</v>
      </c>
      <c r="J205" t="s">
        <v>203</v>
      </c>
      <c r="K205" t="s">
        <v>204</v>
      </c>
      <c r="L205" t="s">
        <v>219</v>
      </c>
      <c r="M205">
        <v>12332</v>
      </c>
      <c r="N205" t="s">
        <v>561</v>
      </c>
      <c r="O205" t="s">
        <v>567</v>
      </c>
      <c r="P205" t="s">
        <v>208</v>
      </c>
      <c r="Q205" t="s">
        <v>360</v>
      </c>
      <c r="R205" s="68">
        <v>44012</v>
      </c>
    </row>
    <row r="206" spans="7:18">
      <c r="G206" t="s">
        <v>559</v>
      </c>
      <c r="H206" t="s">
        <v>71</v>
      </c>
      <c r="I206" t="s">
        <v>568</v>
      </c>
      <c r="J206" t="s">
        <v>203</v>
      </c>
      <c r="K206" t="s">
        <v>204</v>
      </c>
      <c r="L206" t="s">
        <v>219</v>
      </c>
      <c r="M206">
        <v>312311</v>
      </c>
      <c r="N206" t="s">
        <v>561</v>
      </c>
      <c r="O206" t="s">
        <v>314</v>
      </c>
      <c r="P206" t="s">
        <v>208</v>
      </c>
      <c r="Q206" t="s">
        <v>360</v>
      </c>
      <c r="R206" s="68">
        <v>44012</v>
      </c>
    </row>
    <row r="207" spans="7:18">
      <c r="G207" t="s">
        <v>559</v>
      </c>
      <c r="H207" t="s">
        <v>71</v>
      </c>
      <c r="I207" t="s">
        <v>569</v>
      </c>
      <c r="J207" t="s">
        <v>203</v>
      </c>
      <c r="K207" t="s">
        <v>204</v>
      </c>
      <c r="L207" t="s">
        <v>219</v>
      </c>
      <c r="M207">
        <v>14273</v>
      </c>
      <c r="N207" t="s">
        <v>561</v>
      </c>
      <c r="O207" t="s">
        <v>570</v>
      </c>
      <c r="P207" t="s">
        <v>208</v>
      </c>
      <c r="Q207" t="s">
        <v>360</v>
      </c>
      <c r="R207" s="68">
        <v>44012</v>
      </c>
    </row>
    <row r="208" spans="7:18">
      <c r="G208" t="s">
        <v>559</v>
      </c>
      <c r="H208" t="s">
        <v>71</v>
      </c>
      <c r="I208" t="s">
        <v>571</v>
      </c>
      <c r="J208" t="s">
        <v>203</v>
      </c>
      <c r="K208" t="s">
        <v>204</v>
      </c>
      <c r="L208" t="s">
        <v>219</v>
      </c>
      <c r="M208">
        <v>37821</v>
      </c>
      <c r="N208" t="s">
        <v>561</v>
      </c>
      <c r="O208" t="s">
        <v>572</v>
      </c>
      <c r="P208" t="s">
        <v>208</v>
      </c>
      <c r="Q208" t="s">
        <v>360</v>
      </c>
      <c r="R208" s="68">
        <v>44012</v>
      </c>
    </row>
    <row r="209" spans="7:18">
      <c r="G209" t="s">
        <v>559</v>
      </c>
      <c r="H209" t="s">
        <v>71</v>
      </c>
      <c r="I209" t="s">
        <v>573</v>
      </c>
      <c r="J209" t="s">
        <v>203</v>
      </c>
      <c r="K209" t="s">
        <v>204</v>
      </c>
      <c r="L209" t="s">
        <v>219</v>
      </c>
      <c r="M209">
        <v>402002</v>
      </c>
      <c r="N209" t="s">
        <v>561</v>
      </c>
      <c r="O209" t="s">
        <v>506</v>
      </c>
      <c r="P209" t="s">
        <v>208</v>
      </c>
      <c r="Q209" t="s">
        <v>360</v>
      </c>
      <c r="R209" s="68">
        <v>44012</v>
      </c>
    </row>
    <row r="210" spans="7:18">
      <c r="G210" t="s">
        <v>574</v>
      </c>
      <c r="H210" t="s">
        <v>72</v>
      </c>
      <c r="I210" t="s">
        <v>575</v>
      </c>
      <c r="J210" t="s">
        <v>203</v>
      </c>
      <c r="K210" t="s">
        <v>204</v>
      </c>
      <c r="L210" t="s">
        <v>205</v>
      </c>
      <c r="M210">
        <v>116383</v>
      </c>
      <c r="N210" t="s">
        <v>576</v>
      </c>
      <c r="O210" t="s">
        <v>271</v>
      </c>
      <c r="P210" t="s">
        <v>208</v>
      </c>
      <c r="Q210" t="s">
        <v>379</v>
      </c>
      <c r="R210" s="68">
        <v>44012</v>
      </c>
    </row>
    <row r="211" spans="7:18">
      <c r="G211" t="s">
        <v>574</v>
      </c>
      <c r="H211" t="s">
        <v>72</v>
      </c>
      <c r="I211" t="s">
        <v>577</v>
      </c>
      <c r="J211" t="s">
        <v>203</v>
      </c>
      <c r="K211" t="s">
        <v>204</v>
      </c>
      <c r="L211" t="s">
        <v>205</v>
      </c>
      <c r="M211">
        <v>48956</v>
      </c>
      <c r="N211" t="s">
        <v>576</v>
      </c>
      <c r="O211" t="s">
        <v>284</v>
      </c>
      <c r="P211" t="s">
        <v>208</v>
      </c>
      <c r="Q211" t="s">
        <v>578</v>
      </c>
      <c r="R211" s="68">
        <v>44012</v>
      </c>
    </row>
    <row r="212" spans="7:18">
      <c r="G212" t="s">
        <v>574</v>
      </c>
      <c r="H212" t="s">
        <v>72</v>
      </c>
      <c r="I212" t="s">
        <v>579</v>
      </c>
      <c r="J212" t="s">
        <v>203</v>
      </c>
      <c r="K212" t="s">
        <v>204</v>
      </c>
      <c r="L212" t="s">
        <v>205</v>
      </c>
      <c r="M212">
        <v>27564</v>
      </c>
      <c r="N212" t="s">
        <v>576</v>
      </c>
      <c r="O212" t="s">
        <v>293</v>
      </c>
      <c r="P212" t="s">
        <v>208</v>
      </c>
      <c r="Q212" t="s">
        <v>580</v>
      </c>
      <c r="R212" s="68">
        <v>44012</v>
      </c>
    </row>
    <row r="213" spans="7:18">
      <c r="G213" t="s">
        <v>574</v>
      </c>
      <c r="H213" t="s">
        <v>72</v>
      </c>
      <c r="I213" t="s">
        <v>581</v>
      </c>
      <c r="J213" t="s">
        <v>203</v>
      </c>
      <c r="K213" t="s">
        <v>204</v>
      </c>
      <c r="L213" t="s">
        <v>205</v>
      </c>
      <c r="M213">
        <v>42253</v>
      </c>
      <c r="N213" t="s">
        <v>576</v>
      </c>
      <c r="O213" t="s">
        <v>369</v>
      </c>
      <c r="P213" t="s">
        <v>208</v>
      </c>
      <c r="Q213" t="s">
        <v>580</v>
      </c>
      <c r="R213" s="68">
        <v>44012</v>
      </c>
    </row>
    <row r="214" spans="7:18">
      <c r="G214" t="s">
        <v>574</v>
      </c>
      <c r="H214" t="s">
        <v>72</v>
      </c>
      <c r="I214" t="s">
        <v>582</v>
      </c>
      <c r="J214" t="s">
        <v>203</v>
      </c>
      <c r="K214" t="s">
        <v>204</v>
      </c>
      <c r="L214" t="s">
        <v>205</v>
      </c>
      <c r="M214">
        <v>61656</v>
      </c>
      <c r="N214" t="s">
        <v>576</v>
      </c>
      <c r="O214" t="s">
        <v>405</v>
      </c>
      <c r="P214" t="s">
        <v>208</v>
      </c>
      <c r="Q214" t="s">
        <v>583</v>
      </c>
      <c r="R214" s="68">
        <v>44012</v>
      </c>
    </row>
  </sheetData>
  <hyperlinks>
    <hyperlink ref="B5" r:id="rId1" xr:uid="{BA1189E1-2630-49FB-B1EE-6F462AF95D6E}"/>
    <hyperlink ref="C5" r:id="rId2" xr:uid="{176CCDFF-3012-45E8-AEB8-DD5AE7F5BB9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C83CE-D7CB-42F6-9BBA-2E020AAA9DCD}">
  <sheetPr>
    <tabColor rgb="FFC00000"/>
  </sheetPr>
  <dimension ref="A1:K113"/>
  <sheetViews>
    <sheetView topLeftCell="A31" workbookViewId="0">
      <selection activeCell="H6" sqref="H6"/>
    </sheetView>
  </sheetViews>
  <sheetFormatPr defaultRowHeight="15"/>
  <cols>
    <col min="1" max="1" width="18.28515625" style="8" customWidth="1"/>
    <col min="2" max="2" width="19.7109375" hidden="1" customWidth="1"/>
    <col min="3" max="3" width="19.140625" hidden="1" customWidth="1"/>
    <col min="4" max="4" width="16.140625" hidden="1" customWidth="1"/>
    <col min="5" max="5" width="27.28515625" style="42" customWidth="1"/>
    <col min="6" max="6" width="19.85546875" customWidth="1"/>
    <col min="11" max="11" width="25.28515625" customWidth="1"/>
  </cols>
  <sheetData>
    <row r="1" spans="1:11">
      <c r="A1" s="93" t="s">
        <v>76</v>
      </c>
    </row>
    <row r="2" spans="1:11">
      <c r="A2" s="15" t="s">
        <v>82</v>
      </c>
      <c r="E2" s="40" t="s">
        <v>116</v>
      </c>
    </row>
    <row r="3" spans="1:11" ht="30">
      <c r="A3" s="93" t="s">
        <v>77</v>
      </c>
      <c r="B3" t="s">
        <v>585</v>
      </c>
      <c r="C3" t="s">
        <v>586</v>
      </c>
      <c r="D3" s="38" t="s">
        <v>591</v>
      </c>
      <c r="E3" s="40" t="s">
        <v>117</v>
      </c>
      <c r="K3" s="60"/>
    </row>
    <row r="4" spans="1:11">
      <c r="A4" s="93" t="s">
        <v>85</v>
      </c>
      <c r="E4" s="163" t="s">
        <v>119</v>
      </c>
      <c r="F4" t="s">
        <v>742</v>
      </c>
    </row>
    <row r="5" spans="1:11">
      <c r="A5" s="93" t="s">
        <v>81</v>
      </c>
      <c r="B5" s="39" t="s">
        <v>592</v>
      </c>
      <c r="C5" s="39" t="s">
        <v>592</v>
      </c>
      <c r="E5" s="164" t="s">
        <v>118</v>
      </c>
    </row>
    <row r="6" spans="1:11">
      <c r="A6" s="93" t="s">
        <v>84</v>
      </c>
      <c r="B6">
        <v>2019</v>
      </c>
      <c r="C6">
        <v>2019</v>
      </c>
      <c r="E6" s="163">
        <v>2019</v>
      </c>
    </row>
    <row r="7" spans="1:11" ht="60">
      <c r="A7" s="93" t="s">
        <v>99</v>
      </c>
      <c r="E7" s="163" t="s">
        <v>120</v>
      </c>
    </row>
    <row r="8" spans="1:11" ht="84" customHeight="1">
      <c r="A8" s="168" t="s">
        <v>102</v>
      </c>
      <c r="B8" s="42" t="s">
        <v>593</v>
      </c>
      <c r="C8" s="42" t="s">
        <v>593</v>
      </c>
      <c r="D8" s="42" t="s">
        <v>594</v>
      </c>
      <c r="E8" s="169" t="s">
        <v>738</v>
      </c>
    </row>
    <row r="9" spans="1:11">
      <c r="A9" s="2" t="s">
        <v>0</v>
      </c>
      <c r="B9" s="61"/>
      <c r="C9" s="61"/>
      <c r="D9" s="61"/>
      <c r="E9" s="6"/>
      <c r="F9" s="61"/>
    </row>
    <row r="10" spans="1:11">
      <c r="A10" s="4" t="s">
        <v>1</v>
      </c>
      <c r="B10" s="61">
        <v>2382</v>
      </c>
      <c r="C10" s="61">
        <v>910</v>
      </c>
      <c r="D10" s="170">
        <f>$B10+$C10</f>
        <v>3292</v>
      </c>
      <c r="E10" s="171">
        <v>0.6</v>
      </c>
      <c r="F10" s="61" t="s">
        <v>739</v>
      </c>
    </row>
    <row r="11" spans="1:11">
      <c r="A11" s="4" t="s">
        <v>2</v>
      </c>
      <c r="B11" s="61" t="s">
        <v>74</v>
      </c>
      <c r="C11" s="61" t="s">
        <v>74</v>
      </c>
      <c r="D11" s="170" t="e">
        <f t="shared" ref="D11:D60" si="0">$B11+$C11</f>
        <v>#VALUE!</v>
      </c>
      <c r="E11" s="171">
        <v>0.8</v>
      </c>
      <c r="F11" s="61" t="s">
        <v>740</v>
      </c>
    </row>
    <row r="12" spans="1:11">
      <c r="A12" s="4" t="s">
        <v>3</v>
      </c>
      <c r="B12" s="61">
        <v>2606</v>
      </c>
      <c r="C12" s="61">
        <v>758</v>
      </c>
      <c r="D12" s="170">
        <f t="shared" si="0"/>
        <v>3364</v>
      </c>
      <c r="E12" s="171">
        <v>0.62</v>
      </c>
      <c r="F12" s="61" t="s">
        <v>739</v>
      </c>
    </row>
    <row r="13" spans="1:11">
      <c r="A13" s="4" t="s">
        <v>4</v>
      </c>
      <c r="B13" s="61">
        <v>1992</v>
      </c>
      <c r="C13" s="61">
        <v>1353</v>
      </c>
      <c r="D13" s="170">
        <f t="shared" si="0"/>
        <v>3345</v>
      </c>
      <c r="E13" s="171">
        <v>0.68</v>
      </c>
      <c r="F13" s="61" t="s">
        <v>739</v>
      </c>
    </row>
    <row r="14" spans="1:11">
      <c r="A14" s="4" t="s">
        <v>5</v>
      </c>
      <c r="B14" s="61">
        <v>913</v>
      </c>
      <c r="C14" s="61">
        <v>860</v>
      </c>
      <c r="D14" s="170">
        <f t="shared" si="0"/>
        <v>1773</v>
      </c>
      <c r="E14" s="171">
        <v>0.8</v>
      </c>
      <c r="F14" s="61" t="s">
        <v>740</v>
      </c>
    </row>
    <row r="15" spans="1:11">
      <c r="A15" s="4" t="s">
        <v>6</v>
      </c>
      <c r="B15" s="61">
        <v>464</v>
      </c>
      <c r="C15" s="61">
        <v>2737</v>
      </c>
      <c r="D15" s="170">
        <f t="shared" si="0"/>
        <v>3201</v>
      </c>
      <c r="E15" s="171">
        <v>0.52</v>
      </c>
      <c r="F15" s="61" t="s">
        <v>739</v>
      </c>
    </row>
    <row r="16" spans="1:11">
      <c r="A16" s="4" t="s">
        <v>7</v>
      </c>
      <c r="B16" s="61">
        <v>669</v>
      </c>
      <c r="C16" s="61">
        <v>2179</v>
      </c>
      <c r="D16" s="170">
        <f t="shared" si="0"/>
        <v>2848</v>
      </c>
      <c r="E16" s="171">
        <v>0.78</v>
      </c>
      <c r="F16" s="61" t="s">
        <v>740</v>
      </c>
    </row>
    <row r="17" spans="1:6">
      <c r="A17" s="4" t="s">
        <v>8</v>
      </c>
      <c r="B17" s="61">
        <v>1415</v>
      </c>
      <c r="C17" s="61">
        <v>1589</v>
      </c>
      <c r="D17" s="170">
        <f t="shared" si="0"/>
        <v>3004</v>
      </c>
      <c r="E17" s="171">
        <v>0.72</v>
      </c>
      <c r="F17" s="61" t="s">
        <v>740</v>
      </c>
    </row>
    <row r="18" spans="1:6">
      <c r="A18" s="4" t="s">
        <v>75</v>
      </c>
      <c r="B18" s="172" t="s">
        <v>74</v>
      </c>
      <c r="C18" s="61" t="s">
        <v>74</v>
      </c>
      <c r="D18" s="170" t="e">
        <f t="shared" si="0"/>
        <v>#VALUE!</v>
      </c>
      <c r="E18" s="171">
        <v>0.72</v>
      </c>
      <c r="F18" s="61" t="s">
        <v>740</v>
      </c>
    </row>
    <row r="19" spans="1:6">
      <c r="A19" s="4" t="s">
        <v>9</v>
      </c>
      <c r="B19" s="61">
        <v>3730</v>
      </c>
      <c r="C19" s="61">
        <v>124</v>
      </c>
      <c r="D19" s="170">
        <f t="shared" si="0"/>
        <v>3854</v>
      </c>
      <c r="E19" s="171">
        <v>0.62</v>
      </c>
      <c r="F19" s="61" t="s">
        <v>739</v>
      </c>
    </row>
    <row r="20" spans="1:6">
      <c r="A20" s="4" t="s">
        <v>10</v>
      </c>
      <c r="B20" s="61">
        <v>2193</v>
      </c>
      <c r="C20" s="61">
        <v>923</v>
      </c>
      <c r="D20" s="170">
        <f t="shared" si="0"/>
        <v>3116</v>
      </c>
      <c r="E20" s="171">
        <v>0.6</v>
      </c>
      <c r="F20" s="61" t="s">
        <v>739</v>
      </c>
    </row>
    <row r="21" spans="1:6">
      <c r="A21" s="4" t="s">
        <v>11</v>
      </c>
      <c r="B21" s="172" t="s">
        <v>74</v>
      </c>
      <c r="C21" s="61" t="s">
        <v>74</v>
      </c>
      <c r="D21" s="170" t="e">
        <f t="shared" si="0"/>
        <v>#VALUE!</v>
      </c>
      <c r="E21" s="171">
        <v>0.55000000000000004</v>
      </c>
      <c r="F21" s="61" t="s">
        <v>739</v>
      </c>
    </row>
    <row r="22" spans="1:6">
      <c r="A22" s="4" t="s">
        <v>12</v>
      </c>
      <c r="B22" s="61">
        <v>429</v>
      </c>
      <c r="C22" s="61">
        <v>2897</v>
      </c>
      <c r="D22" s="170">
        <f t="shared" si="0"/>
        <v>3326</v>
      </c>
      <c r="E22" s="171">
        <v>0.77</v>
      </c>
      <c r="F22" s="61" t="s">
        <v>740</v>
      </c>
    </row>
    <row r="23" spans="1:6">
      <c r="A23" s="4" t="s">
        <v>13</v>
      </c>
      <c r="B23" s="61">
        <v>944</v>
      </c>
      <c r="C23" s="61">
        <v>2293</v>
      </c>
      <c r="D23" s="170">
        <f t="shared" si="0"/>
        <v>3237</v>
      </c>
      <c r="E23" s="171">
        <v>0.44</v>
      </c>
      <c r="F23" s="61" t="s">
        <v>741</v>
      </c>
    </row>
    <row r="24" spans="1:6">
      <c r="A24" s="4" t="s">
        <v>14</v>
      </c>
      <c r="B24" s="61">
        <v>1060</v>
      </c>
      <c r="C24" s="61">
        <v>2069</v>
      </c>
      <c r="D24" s="170">
        <f t="shared" si="0"/>
        <v>3129</v>
      </c>
      <c r="E24" s="171">
        <v>0.56000000000000005</v>
      </c>
      <c r="F24" s="61" t="s">
        <v>739</v>
      </c>
    </row>
    <row r="25" spans="1:6">
      <c r="A25" s="4" t="s">
        <v>15</v>
      </c>
      <c r="B25" s="61">
        <v>790</v>
      </c>
      <c r="C25" s="61">
        <v>2665</v>
      </c>
      <c r="D25" s="170">
        <f t="shared" si="0"/>
        <v>3455</v>
      </c>
      <c r="E25" s="171">
        <v>0.56999999999999995</v>
      </c>
      <c r="F25" s="61" t="s">
        <v>739</v>
      </c>
    </row>
    <row r="26" spans="1:6">
      <c r="A26" s="4" t="s">
        <v>16</v>
      </c>
      <c r="B26" s="61">
        <v>1486</v>
      </c>
      <c r="C26" s="61">
        <v>1981</v>
      </c>
      <c r="D26" s="170">
        <f t="shared" si="0"/>
        <v>3467</v>
      </c>
      <c r="E26" s="171">
        <v>0.51</v>
      </c>
      <c r="F26" s="61" t="s">
        <v>739</v>
      </c>
    </row>
    <row r="27" spans="1:6">
      <c r="A27" s="4" t="s">
        <v>17</v>
      </c>
      <c r="B27" s="61">
        <v>1499</v>
      </c>
      <c r="C27" s="61">
        <v>1618</v>
      </c>
      <c r="D27" s="170">
        <f t="shared" si="0"/>
        <v>3117</v>
      </c>
      <c r="E27" s="171">
        <v>0.57999999999999996</v>
      </c>
      <c r="F27" s="61" t="s">
        <v>739</v>
      </c>
    </row>
    <row r="28" spans="1:6">
      <c r="A28" s="4" t="s">
        <v>18</v>
      </c>
      <c r="B28" s="61">
        <v>2735</v>
      </c>
      <c r="C28" s="61">
        <v>643</v>
      </c>
      <c r="D28" s="170">
        <f t="shared" si="0"/>
        <v>3378</v>
      </c>
      <c r="E28" s="171">
        <v>0.68</v>
      </c>
      <c r="F28" s="61" t="s">
        <v>739</v>
      </c>
    </row>
    <row r="29" spans="1:6">
      <c r="A29" s="4" t="s">
        <v>19</v>
      </c>
      <c r="B29" s="61">
        <v>211</v>
      </c>
      <c r="C29" s="61">
        <v>2910</v>
      </c>
      <c r="D29" s="170">
        <f t="shared" si="0"/>
        <v>3121</v>
      </c>
      <c r="E29" s="171">
        <v>0.78</v>
      </c>
      <c r="F29" s="61" t="s">
        <v>740</v>
      </c>
    </row>
    <row r="30" spans="1:6">
      <c r="A30" s="4" t="s">
        <v>20</v>
      </c>
      <c r="B30" s="61">
        <v>1577</v>
      </c>
      <c r="C30" s="61">
        <v>1616</v>
      </c>
      <c r="D30" s="170">
        <f t="shared" si="0"/>
        <v>3193</v>
      </c>
      <c r="E30" s="171">
        <v>0.72</v>
      </c>
      <c r="F30" s="61" t="s">
        <v>740</v>
      </c>
    </row>
    <row r="31" spans="1:6">
      <c r="A31" s="4" t="s">
        <v>21</v>
      </c>
      <c r="B31" s="61">
        <v>551</v>
      </c>
      <c r="C31" s="61">
        <v>2298</v>
      </c>
      <c r="D31" s="170">
        <f t="shared" si="0"/>
        <v>2849</v>
      </c>
      <c r="E31" s="171">
        <v>0.78</v>
      </c>
      <c r="F31" s="61" t="s">
        <v>740</v>
      </c>
    </row>
    <row r="32" spans="1:6">
      <c r="A32" s="4" t="s">
        <v>22</v>
      </c>
      <c r="B32" s="61">
        <v>575</v>
      </c>
      <c r="C32" s="61">
        <v>2416</v>
      </c>
      <c r="D32" s="170">
        <f t="shared" si="0"/>
        <v>2991</v>
      </c>
      <c r="E32" s="171">
        <v>0.54</v>
      </c>
      <c r="F32" s="61" t="s">
        <v>739</v>
      </c>
    </row>
    <row r="33" spans="1:6">
      <c r="A33" s="4" t="s">
        <v>23</v>
      </c>
      <c r="B33" s="61">
        <v>376</v>
      </c>
      <c r="C33" s="61">
        <v>3391</v>
      </c>
      <c r="D33" s="170">
        <f t="shared" si="0"/>
        <v>3767</v>
      </c>
      <c r="E33" s="171">
        <v>0.56999999999999995</v>
      </c>
      <c r="F33" s="61" t="s">
        <v>739</v>
      </c>
    </row>
    <row r="34" spans="1:6">
      <c r="A34" s="4" t="s">
        <v>24</v>
      </c>
      <c r="B34" s="61">
        <v>2453</v>
      </c>
      <c r="C34" s="61">
        <v>911</v>
      </c>
      <c r="D34" s="170">
        <f t="shared" si="0"/>
        <v>3364</v>
      </c>
      <c r="E34" s="171">
        <v>0.68</v>
      </c>
      <c r="F34" s="61" t="s">
        <v>739</v>
      </c>
    </row>
    <row r="35" spans="1:6">
      <c r="A35" s="4" t="s">
        <v>25</v>
      </c>
      <c r="B35" s="61">
        <v>1353</v>
      </c>
      <c r="C35" s="61">
        <v>1984</v>
      </c>
      <c r="D35" s="170">
        <f t="shared" si="0"/>
        <v>3337</v>
      </c>
      <c r="E35" s="171">
        <v>0.44</v>
      </c>
      <c r="F35" s="61" t="s">
        <v>741</v>
      </c>
    </row>
    <row r="36" spans="1:6">
      <c r="A36" s="4" t="s">
        <v>26</v>
      </c>
      <c r="B36" s="61">
        <v>163</v>
      </c>
      <c r="C36" s="61">
        <v>3406</v>
      </c>
      <c r="D36" s="170">
        <f t="shared" si="0"/>
        <v>3569</v>
      </c>
      <c r="E36" s="171">
        <v>0.77</v>
      </c>
      <c r="F36" s="61" t="s">
        <v>740</v>
      </c>
    </row>
    <row r="37" spans="1:6">
      <c r="A37" s="4" t="s">
        <v>27</v>
      </c>
      <c r="B37" s="61">
        <v>977</v>
      </c>
      <c r="C37" s="61">
        <v>2472</v>
      </c>
      <c r="D37" s="170">
        <f t="shared" si="0"/>
        <v>3449</v>
      </c>
      <c r="E37" s="171">
        <v>0.56999999999999995</v>
      </c>
      <c r="F37" s="61" t="s">
        <v>739</v>
      </c>
    </row>
    <row r="38" spans="1:6">
      <c r="A38" s="4" t="s">
        <v>28</v>
      </c>
      <c r="B38" s="61">
        <v>1970</v>
      </c>
      <c r="C38" s="61">
        <v>1433</v>
      </c>
      <c r="D38" s="170">
        <f t="shared" si="0"/>
        <v>3403</v>
      </c>
      <c r="E38" s="171">
        <v>0.77</v>
      </c>
      <c r="F38" s="61" t="s">
        <v>740</v>
      </c>
    </row>
    <row r="39" spans="1:6">
      <c r="A39" s="4" t="s">
        <v>29</v>
      </c>
      <c r="B39" s="61">
        <v>403</v>
      </c>
      <c r="C39" s="61">
        <v>2753</v>
      </c>
      <c r="D39" s="170">
        <f t="shared" si="0"/>
        <v>3156</v>
      </c>
      <c r="E39" s="171">
        <v>0.78</v>
      </c>
      <c r="F39" s="61" t="s">
        <v>740</v>
      </c>
    </row>
    <row r="40" spans="1:6">
      <c r="A40" s="4" t="s">
        <v>30</v>
      </c>
      <c r="B40" s="61">
        <v>965</v>
      </c>
      <c r="C40" s="61">
        <v>1897</v>
      </c>
      <c r="D40" s="170">
        <f t="shared" si="0"/>
        <v>2862</v>
      </c>
      <c r="E40" s="171">
        <v>0.72</v>
      </c>
      <c r="F40" s="61" t="s">
        <v>740</v>
      </c>
    </row>
    <row r="41" spans="1:6">
      <c r="A41" s="4" t="s">
        <v>31</v>
      </c>
      <c r="B41" s="61">
        <v>1125</v>
      </c>
      <c r="C41" s="61">
        <v>1792</v>
      </c>
      <c r="D41" s="170">
        <f t="shared" si="0"/>
        <v>2917</v>
      </c>
      <c r="E41" s="171">
        <v>0.62</v>
      </c>
      <c r="F41" s="61" t="s">
        <v>739</v>
      </c>
    </row>
    <row r="42" spans="1:6">
      <c r="A42" s="4" t="s">
        <v>32</v>
      </c>
      <c r="B42" s="61">
        <v>596</v>
      </c>
      <c r="C42" s="61">
        <v>2266</v>
      </c>
      <c r="D42" s="170">
        <f t="shared" si="0"/>
        <v>2862</v>
      </c>
      <c r="E42" s="171">
        <v>0.88</v>
      </c>
      <c r="F42" s="61" t="s">
        <v>740</v>
      </c>
    </row>
    <row r="43" spans="1:6">
      <c r="A43" s="4" t="s">
        <v>33</v>
      </c>
      <c r="B43" s="61">
        <v>1823</v>
      </c>
      <c r="C43" s="61">
        <v>1189</v>
      </c>
      <c r="D43" s="170">
        <f t="shared" si="0"/>
        <v>3012</v>
      </c>
      <c r="E43" s="171">
        <v>0.71</v>
      </c>
      <c r="F43" s="61" t="s">
        <v>740</v>
      </c>
    </row>
    <row r="44" spans="1:6">
      <c r="A44" s="4" t="s">
        <v>34</v>
      </c>
      <c r="B44" s="61">
        <v>303</v>
      </c>
      <c r="C44" s="61">
        <v>3766</v>
      </c>
      <c r="D44" s="170">
        <f t="shared" si="0"/>
        <v>4069</v>
      </c>
      <c r="E44" s="171">
        <v>0.56999999999999995</v>
      </c>
      <c r="F44" s="61" t="s">
        <v>739</v>
      </c>
    </row>
    <row r="45" spans="1:6">
      <c r="A45" s="4" t="s">
        <v>35</v>
      </c>
      <c r="B45" s="61">
        <v>991</v>
      </c>
      <c r="C45" s="61">
        <v>1979</v>
      </c>
      <c r="D45" s="170">
        <f t="shared" si="0"/>
        <v>2970</v>
      </c>
      <c r="E45" s="171">
        <v>0.56000000000000005</v>
      </c>
      <c r="F45" s="61" t="s">
        <v>739</v>
      </c>
    </row>
    <row r="46" spans="1:6">
      <c r="A46" s="4" t="s">
        <v>36</v>
      </c>
      <c r="B46" s="61">
        <v>2001</v>
      </c>
      <c r="C46" s="61">
        <v>1455</v>
      </c>
      <c r="D46" s="170">
        <f t="shared" si="0"/>
        <v>3456</v>
      </c>
      <c r="E46" s="171">
        <v>0.55000000000000004</v>
      </c>
      <c r="F46" s="61" t="s">
        <v>739</v>
      </c>
    </row>
    <row r="47" spans="1:6">
      <c r="A47" s="4" t="s">
        <v>37</v>
      </c>
      <c r="B47" s="61">
        <v>154</v>
      </c>
      <c r="C47" s="61">
        <v>2236</v>
      </c>
      <c r="D47" s="170">
        <f t="shared" si="0"/>
        <v>2390</v>
      </c>
      <c r="E47" s="171">
        <v>0.77</v>
      </c>
      <c r="F47" s="61" t="s">
        <v>740</v>
      </c>
    </row>
    <row r="48" spans="1:6">
      <c r="A48" s="4" t="s">
        <v>38</v>
      </c>
      <c r="B48" s="61">
        <v>880</v>
      </c>
      <c r="C48" s="61">
        <v>2058</v>
      </c>
      <c r="D48" s="170">
        <f t="shared" si="0"/>
        <v>2938</v>
      </c>
      <c r="E48" s="171">
        <v>0.72</v>
      </c>
      <c r="F48" s="61" t="s">
        <v>740</v>
      </c>
    </row>
    <row r="49" spans="1:6">
      <c r="A49" s="4" t="s">
        <v>39</v>
      </c>
      <c r="B49" s="61">
        <v>640</v>
      </c>
      <c r="C49" s="61">
        <v>2073</v>
      </c>
      <c r="D49" s="170">
        <f t="shared" si="0"/>
        <v>2713</v>
      </c>
      <c r="E49" s="171">
        <v>0.78</v>
      </c>
      <c r="F49" s="61" t="s">
        <v>740</v>
      </c>
    </row>
    <row r="50" spans="1:6">
      <c r="A50" s="4" t="s">
        <v>40</v>
      </c>
      <c r="B50" s="61">
        <v>2229</v>
      </c>
      <c r="C50" s="61">
        <v>948</v>
      </c>
      <c r="D50" s="170">
        <f t="shared" si="0"/>
        <v>3177</v>
      </c>
      <c r="E50" s="171">
        <v>0.71</v>
      </c>
      <c r="F50" s="61" t="s">
        <v>740</v>
      </c>
    </row>
    <row r="51" spans="1:6">
      <c r="A51" s="4" t="s">
        <v>41</v>
      </c>
      <c r="B51" s="61">
        <v>596</v>
      </c>
      <c r="C51" s="61">
        <v>3070</v>
      </c>
      <c r="D51" s="170">
        <f t="shared" si="0"/>
        <v>3666</v>
      </c>
      <c r="E51" s="171">
        <v>0.56999999999999995</v>
      </c>
      <c r="F51" s="61" t="s">
        <v>739</v>
      </c>
    </row>
    <row r="52" spans="1:6">
      <c r="A52" s="4" t="s">
        <v>42</v>
      </c>
      <c r="B52" s="61">
        <v>1566</v>
      </c>
      <c r="C52" s="61">
        <v>1433</v>
      </c>
      <c r="D52" s="170">
        <f t="shared" si="0"/>
        <v>2999</v>
      </c>
      <c r="E52" s="171">
        <v>0.57999999999999996</v>
      </c>
      <c r="F52" s="61" t="s">
        <v>739</v>
      </c>
    </row>
    <row r="53" spans="1:6">
      <c r="A53" s="4" t="s">
        <v>43</v>
      </c>
      <c r="B53" s="61">
        <v>2932</v>
      </c>
      <c r="C53" s="61">
        <v>752</v>
      </c>
      <c r="D53" s="170">
        <f t="shared" si="0"/>
        <v>3684</v>
      </c>
      <c r="E53" s="171">
        <v>0.63</v>
      </c>
      <c r="F53" s="61" t="s">
        <v>739</v>
      </c>
    </row>
    <row r="54" spans="1:6">
      <c r="A54" s="4" t="s">
        <v>44</v>
      </c>
      <c r="B54" s="61">
        <v>664</v>
      </c>
      <c r="C54" s="61">
        <v>2708</v>
      </c>
      <c r="D54" s="170">
        <f t="shared" si="0"/>
        <v>3372</v>
      </c>
      <c r="E54" s="171">
        <v>0.77</v>
      </c>
      <c r="F54" s="61" t="s">
        <v>740</v>
      </c>
    </row>
    <row r="55" spans="1:6">
      <c r="A55" s="4" t="s">
        <v>45</v>
      </c>
      <c r="B55" s="61">
        <v>284</v>
      </c>
      <c r="C55" s="61">
        <v>2949</v>
      </c>
      <c r="D55" s="170">
        <f t="shared" si="0"/>
        <v>3233</v>
      </c>
      <c r="E55" s="171">
        <v>0.78</v>
      </c>
      <c r="F55" s="61" t="s">
        <v>740</v>
      </c>
    </row>
    <row r="56" spans="1:6">
      <c r="A56" s="4" t="s">
        <v>46</v>
      </c>
      <c r="B56" s="61">
        <v>1491</v>
      </c>
      <c r="C56" s="61">
        <v>1531</v>
      </c>
      <c r="D56" s="170">
        <f t="shared" si="0"/>
        <v>3022</v>
      </c>
      <c r="E56" s="171">
        <v>0.71</v>
      </c>
      <c r="F56" s="61" t="s">
        <v>740</v>
      </c>
    </row>
    <row r="57" spans="1:6">
      <c r="A57" s="4" t="s">
        <v>47</v>
      </c>
      <c r="B57" s="61">
        <v>117</v>
      </c>
      <c r="C57" s="61">
        <v>2386</v>
      </c>
      <c r="D57" s="170">
        <f t="shared" si="0"/>
        <v>2503</v>
      </c>
      <c r="E57" s="171">
        <v>0.77</v>
      </c>
      <c r="F57" s="61" t="s">
        <v>740</v>
      </c>
    </row>
    <row r="58" spans="1:6">
      <c r="A58" s="4" t="s">
        <v>48</v>
      </c>
      <c r="B58" s="61">
        <v>1017</v>
      </c>
      <c r="C58" s="61">
        <v>1827</v>
      </c>
      <c r="D58" s="170">
        <f t="shared" si="0"/>
        <v>2844</v>
      </c>
      <c r="E58" s="171">
        <v>0.56000000000000005</v>
      </c>
      <c r="F58" s="61" t="s">
        <v>739</v>
      </c>
    </row>
    <row r="59" spans="1:6">
      <c r="A59" s="4" t="s">
        <v>49</v>
      </c>
      <c r="B59" s="61">
        <v>480</v>
      </c>
      <c r="C59" s="61">
        <v>2829</v>
      </c>
      <c r="D59" s="170">
        <f t="shared" si="0"/>
        <v>3309</v>
      </c>
      <c r="E59" s="171">
        <v>0.41</v>
      </c>
      <c r="F59" s="61" t="s">
        <v>741</v>
      </c>
    </row>
    <row r="60" spans="1:6">
      <c r="A60" s="4" t="s">
        <v>50</v>
      </c>
      <c r="B60" s="61">
        <v>285</v>
      </c>
      <c r="C60" s="61">
        <v>3312</v>
      </c>
      <c r="D60" s="170">
        <f t="shared" si="0"/>
        <v>3597</v>
      </c>
      <c r="E60" s="171">
        <v>0.77</v>
      </c>
      <c r="F60" s="61" t="s">
        <v>740</v>
      </c>
    </row>
    <row r="61" spans="1:6">
      <c r="A61" s="166"/>
      <c r="B61" s="167"/>
      <c r="C61" s="167"/>
      <c r="D61" s="167"/>
      <c r="E61" s="79"/>
    </row>
    <row r="62" spans="1:6">
      <c r="A62" s="56"/>
      <c r="B62" s="167"/>
      <c r="C62" s="167"/>
      <c r="D62" s="167"/>
      <c r="E62" s="79"/>
    </row>
    <row r="63" spans="1:6">
      <c r="A63" s="56"/>
      <c r="B63" s="167"/>
      <c r="C63" s="167"/>
      <c r="D63" s="167"/>
      <c r="E63" s="79"/>
    </row>
    <row r="64" spans="1:6">
      <c r="A64" s="56"/>
      <c r="B64" s="167"/>
      <c r="C64" s="167"/>
      <c r="D64" s="167"/>
      <c r="E64" s="79"/>
    </row>
    <row r="65" spans="1:5">
      <c r="A65" s="56"/>
      <c r="B65" s="167"/>
      <c r="C65" s="167"/>
      <c r="D65" s="167"/>
      <c r="E65" s="79"/>
    </row>
    <row r="66" spans="1:5">
      <c r="A66" s="56"/>
      <c r="B66" s="167"/>
      <c r="C66" s="167"/>
      <c r="D66" s="167"/>
      <c r="E66" s="79"/>
    </row>
    <row r="67" spans="1:5">
      <c r="A67" s="56"/>
      <c r="B67" s="167"/>
      <c r="C67" s="167"/>
      <c r="D67" s="167"/>
      <c r="E67" s="79"/>
    </row>
    <row r="68" spans="1:5">
      <c r="A68" s="56"/>
      <c r="B68" s="167"/>
      <c r="C68" s="167"/>
      <c r="D68" s="167"/>
      <c r="E68" s="79"/>
    </row>
    <row r="69" spans="1:5">
      <c r="A69" s="56"/>
      <c r="B69" s="167"/>
      <c r="C69" s="167"/>
      <c r="D69" s="167"/>
      <c r="E69" s="79"/>
    </row>
    <row r="70" spans="1:5">
      <c r="A70" s="56"/>
      <c r="B70" s="167"/>
      <c r="C70" s="167"/>
      <c r="D70" s="167"/>
      <c r="E70" s="79"/>
    </row>
    <row r="71" spans="1:5">
      <c r="A71" s="56"/>
      <c r="B71" s="167"/>
      <c r="C71" s="167"/>
      <c r="D71" s="167"/>
      <c r="E71" s="79"/>
    </row>
    <row r="72" spans="1:5">
      <c r="A72" s="56"/>
      <c r="B72" s="167"/>
      <c r="C72" s="167"/>
      <c r="D72" s="167"/>
      <c r="E72" s="79"/>
    </row>
    <row r="73" spans="1:5">
      <c r="A73" s="56"/>
      <c r="B73" s="167"/>
      <c r="C73" s="167"/>
      <c r="D73" s="167"/>
      <c r="E73" s="79"/>
    </row>
    <row r="74" spans="1:5">
      <c r="A74" s="56"/>
      <c r="B74" s="167"/>
      <c r="C74" s="167"/>
      <c r="D74" s="167"/>
      <c r="E74" s="79"/>
    </row>
    <row r="75" spans="1:5">
      <c r="A75" s="56"/>
      <c r="B75" s="167"/>
      <c r="C75" s="167"/>
      <c r="D75" s="167"/>
      <c r="E75" s="79"/>
    </row>
    <row r="76" spans="1:5">
      <c r="A76" s="56"/>
      <c r="B76" s="167"/>
      <c r="C76" s="167"/>
      <c r="D76" s="167"/>
      <c r="E76" s="79"/>
    </row>
    <row r="77" spans="1:5">
      <c r="A77" s="56"/>
      <c r="B77" s="167"/>
      <c r="C77" s="167"/>
      <c r="D77" s="167"/>
      <c r="E77" s="79"/>
    </row>
    <row r="78" spans="1:5">
      <c r="A78" s="56"/>
      <c r="B78" s="167"/>
      <c r="C78" s="167"/>
      <c r="D78" s="167"/>
      <c r="E78" s="79"/>
    </row>
    <row r="79" spans="1:5">
      <c r="A79" s="56"/>
      <c r="B79" s="167"/>
      <c r="C79" s="167"/>
      <c r="D79" s="167"/>
      <c r="E79" s="79"/>
    </row>
    <row r="80" spans="1:5">
      <c r="A80" s="56"/>
      <c r="B80" s="167"/>
      <c r="C80" s="167"/>
      <c r="D80" s="167"/>
      <c r="E80" s="79"/>
    </row>
    <row r="81" spans="1:5">
      <c r="A81" s="56"/>
      <c r="B81" s="167"/>
      <c r="C81" s="167"/>
      <c r="D81" s="167"/>
      <c r="E81" s="79"/>
    </row>
    <row r="82" spans="1:5">
      <c r="A82" s="56"/>
      <c r="B82" s="167"/>
      <c r="C82" s="167"/>
      <c r="D82" s="167"/>
      <c r="E82" s="79"/>
    </row>
    <row r="83" spans="1:5">
      <c r="A83" s="56"/>
      <c r="B83" s="167"/>
      <c r="C83" s="167"/>
      <c r="D83" s="167"/>
      <c r="E83" s="79"/>
    </row>
    <row r="84" spans="1:5">
      <c r="A84" s="56"/>
      <c r="B84" s="167"/>
      <c r="C84" s="167"/>
      <c r="D84" s="167"/>
      <c r="E84" s="79"/>
    </row>
    <row r="85" spans="1:5">
      <c r="A85" s="56"/>
      <c r="B85" s="167"/>
      <c r="C85" s="167"/>
      <c r="D85" s="167"/>
      <c r="E85" s="79"/>
    </row>
    <row r="86" spans="1:5">
      <c r="A86" s="56"/>
      <c r="B86" s="167"/>
      <c r="C86" s="167"/>
      <c r="D86" s="167"/>
      <c r="E86" s="79"/>
    </row>
    <row r="87" spans="1:5">
      <c r="A87" s="56"/>
      <c r="B87" s="167"/>
      <c r="C87" s="167"/>
      <c r="D87" s="167"/>
      <c r="E87" s="79"/>
    </row>
    <row r="88" spans="1:5">
      <c r="A88" s="56"/>
      <c r="B88" s="167"/>
      <c r="C88" s="167"/>
      <c r="D88" s="167"/>
      <c r="E88" s="79"/>
    </row>
    <row r="89" spans="1:5">
      <c r="A89" s="56"/>
      <c r="B89" s="167"/>
      <c r="C89" s="167"/>
      <c r="D89" s="167"/>
      <c r="E89" s="79"/>
    </row>
    <row r="90" spans="1:5">
      <c r="A90" s="56"/>
      <c r="B90" s="167"/>
      <c r="C90" s="167"/>
      <c r="D90" s="167"/>
      <c r="E90" s="79"/>
    </row>
    <row r="91" spans="1:5">
      <c r="A91" s="56"/>
      <c r="B91" s="167"/>
      <c r="C91" s="167"/>
      <c r="D91" s="167"/>
      <c r="E91" s="79"/>
    </row>
    <row r="92" spans="1:5">
      <c r="A92" s="56"/>
      <c r="B92" s="167"/>
      <c r="C92" s="167"/>
      <c r="D92" s="167"/>
      <c r="E92" s="79"/>
    </row>
    <row r="93" spans="1:5">
      <c r="A93" s="56"/>
      <c r="B93" s="167"/>
      <c r="C93" s="167"/>
      <c r="D93" s="167"/>
      <c r="E93" s="79"/>
    </row>
    <row r="94" spans="1:5">
      <c r="A94" s="56"/>
      <c r="B94" s="167"/>
      <c r="C94" s="167"/>
      <c r="D94" s="167"/>
      <c r="E94" s="79"/>
    </row>
    <row r="95" spans="1:5">
      <c r="A95" s="56"/>
      <c r="B95" s="167"/>
      <c r="C95" s="167"/>
      <c r="D95" s="167"/>
      <c r="E95" s="79"/>
    </row>
    <row r="96" spans="1:5">
      <c r="A96" s="56"/>
      <c r="B96" s="167"/>
      <c r="C96" s="167"/>
      <c r="D96" s="167"/>
      <c r="E96" s="79"/>
    </row>
    <row r="97" spans="1:5">
      <c r="A97" s="56"/>
      <c r="B97" s="167"/>
      <c r="C97" s="167"/>
      <c r="D97" s="167"/>
      <c r="E97" s="79"/>
    </row>
    <row r="98" spans="1:5">
      <c r="A98" s="56"/>
      <c r="B98" s="167"/>
      <c r="C98" s="167"/>
      <c r="D98" s="167"/>
      <c r="E98" s="79"/>
    </row>
    <row r="99" spans="1:5">
      <c r="A99" s="56"/>
      <c r="B99" s="167"/>
      <c r="C99" s="167"/>
      <c r="D99" s="167"/>
      <c r="E99" s="79"/>
    </row>
    <row r="100" spans="1:5">
      <c r="A100" s="56"/>
      <c r="B100" s="167"/>
      <c r="C100" s="167"/>
      <c r="D100" s="167"/>
      <c r="E100" s="79"/>
    </row>
    <row r="101" spans="1:5">
      <c r="A101" s="56"/>
      <c r="B101" s="167"/>
      <c r="C101" s="167"/>
      <c r="D101" s="167"/>
      <c r="E101" s="79"/>
    </row>
    <row r="102" spans="1:5">
      <c r="A102" s="56"/>
      <c r="B102" s="167"/>
      <c r="C102" s="167"/>
      <c r="D102" s="167"/>
      <c r="E102" s="79"/>
    </row>
    <row r="103" spans="1:5">
      <c r="A103" s="56"/>
      <c r="B103" s="167"/>
      <c r="C103" s="167"/>
      <c r="D103" s="167"/>
      <c r="E103" s="79"/>
    </row>
    <row r="104" spans="1:5">
      <c r="A104" s="56"/>
      <c r="B104" s="167"/>
      <c r="C104" s="167"/>
      <c r="D104" s="167"/>
      <c r="E104" s="79"/>
    </row>
    <row r="105" spans="1:5">
      <c r="A105" s="56"/>
      <c r="B105" s="167"/>
      <c r="C105" s="167"/>
      <c r="D105" s="167"/>
      <c r="E105" s="79"/>
    </row>
    <row r="106" spans="1:5">
      <c r="A106" s="56"/>
      <c r="B106" s="167"/>
      <c r="C106" s="167"/>
      <c r="D106" s="167"/>
      <c r="E106" s="79"/>
    </row>
    <row r="107" spans="1:5">
      <c r="A107" s="56"/>
      <c r="B107" s="167"/>
      <c r="C107" s="167"/>
      <c r="D107" s="167"/>
      <c r="E107" s="79"/>
    </row>
    <row r="108" spans="1:5">
      <c r="A108" s="56"/>
      <c r="B108" s="167"/>
      <c r="C108" s="167"/>
      <c r="D108" s="167"/>
      <c r="E108" s="79"/>
    </row>
    <row r="109" spans="1:5">
      <c r="A109" s="56"/>
      <c r="B109" s="167"/>
      <c r="C109" s="167"/>
      <c r="D109" s="167"/>
      <c r="E109" s="79"/>
    </row>
    <row r="110" spans="1:5">
      <c r="A110" s="56"/>
      <c r="B110" s="167"/>
      <c r="C110" s="167"/>
      <c r="D110" s="167"/>
      <c r="E110" s="79"/>
    </row>
    <row r="111" spans="1:5">
      <c r="A111" s="56"/>
      <c r="B111" s="167"/>
      <c r="C111" s="167"/>
      <c r="D111" s="167"/>
      <c r="E111" s="79"/>
    </row>
    <row r="112" spans="1:5">
      <c r="A112" s="166"/>
      <c r="B112" s="167"/>
      <c r="C112" s="167"/>
      <c r="D112" s="167"/>
      <c r="E112" s="79"/>
    </row>
    <row r="113" spans="1:1">
      <c r="A113" s="165"/>
    </row>
  </sheetData>
  <hyperlinks>
    <hyperlink ref="B5" r:id="rId1" xr:uid="{17BD0320-2A0D-48D6-8000-5F914E491C4D}"/>
    <hyperlink ref="C5" r:id="rId2" xr:uid="{36AA55E8-D117-4239-9D73-FF26A189F5C0}"/>
    <hyperlink ref="E5" r:id="rId3" xr:uid="{C70D7C26-06DD-4AA1-926E-B2A95D474206}"/>
  </hyperlinks>
  <pageMargins left="0.7" right="0.7" top="0.75" bottom="0.75" header="0.3" footer="0.3"/>
  <pageSetup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458b5bde79942228b112c2a3e7c0239 xmlns="4694e986-9df9-4ef4-8ae3-06ce3efc7f6f">
      <Terms xmlns="http://schemas.microsoft.com/office/infopath/2007/PartnerControls"/>
    </f458b5bde79942228b112c2a3e7c0239>
    <p1f8593818b44a199ca240bdebb906a8 xmlns="4694e986-9df9-4ef4-8ae3-06ce3efc7f6f">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1196e416-c1e2-46e4-892a-39f21fb650b4</TermId>
        </TermInfo>
      </Terms>
    </p1f8593818b44a199ca240bdebb906a8>
    <TaxCatchAll xmlns="a1df9832-fa29-4d0b-8301-c5ccf72ca850">
      <Value>5</Value>
      <Value>4</Value>
      <Value>3</Value>
      <Value>2</Value>
      <Value>1</Value>
    </TaxCatchAll>
    <bc098b1b245446e4bad6fc82ecc84928 xmlns="4694e986-9df9-4ef4-8ae3-06ce3efc7f6f">
      <Terms xmlns="http://schemas.microsoft.com/office/infopath/2007/PartnerControls">
        <TermInfo xmlns="http://schemas.microsoft.com/office/infopath/2007/PartnerControls">
          <TermName xmlns="http://schemas.microsoft.com/office/infopath/2007/PartnerControls">INY - Freight ＆ Transport</TermName>
          <TermId xmlns="http://schemas.microsoft.com/office/infopath/2007/PartnerControls">672b052a-fc0f-4c11-a24d-54986546fa87</TermId>
        </TermInfo>
      </Terms>
    </bc098b1b245446e4bad6fc82ecc84928>
    <TaxKeywordTaxHTField xmlns="a1df9832-fa29-4d0b-8301-c5ccf72ca850">
      <Terms xmlns="http://schemas.microsoft.com/office/infopath/2007/PartnerControls"/>
    </TaxKeywordTaxHTField>
    <f4ef1fb580c4476f908c52bd87cebdda xmlns="4694e986-9df9-4ef4-8ae3-06ce3efc7f6f">
      <Terms xmlns="http://schemas.microsoft.com/office/infopath/2007/PartnerControls">
        <TermInfo xmlns="http://schemas.microsoft.com/office/infopath/2007/PartnerControls">
          <TermName xmlns="http://schemas.microsoft.com/office/infopath/2007/PartnerControls">United States</TermName>
          <TermId xmlns="http://schemas.microsoft.com/office/infopath/2007/PartnerControls">e78c81d2-f77a-4423-bced-88c0de1115e6</TermId>
        </TermInfo>
      </Terms>
    </f4ef1fb580c4476f908c52bd87cebdda>
    <lbf4c02555e84b6993fc4fe4523a85dd xmlns="4694e986-9df9-4ef4-8ae3-06ce3efc7f6f">
      <Terms xmlns="http://schemas.microsoft.com/office/infopath/2007/PartnerControls">
        <TermInfo xmlns="http://schemas.microsoft.com/office/infopath/2007/PartnerControls">
          <TermName xmlns="http://schemas.microsoft.com/office/infopath/2007/PartnerControls">Industry</TermName>
          <TermId xmlns="http://schemas.microsoft.com/office/infopath/2007/PartnerControls">0e7cd465-9eb8-4bc2-b45d-f6117a0dfd67</TermId>
        </TermInfo>
      </Terms>
    </lbf4c02555e84b6993fc4fe4523a85dd>
    <Project xmlns="4694e986-9df9-4ef4-8ae3-06ce3efc7f6f">Guiding Future Trucking Technologies</Project>
    <ca72239213744892b3023ace14f7041b xmlns="4694e986-9df9-4ef4-8ae3-06ce3efc7f6f">
      <Terms xmlns="http://schemas.microsoft.com/office/infopath/2007/PartnerControls">
        <TermInfo xmlns="http://schemas.microsoft.com/office/infopath/2007/PartnerControls">
          <TermName xmlns="http://schemas.microsoft.com/office/infopath/2007/PartnerControls">Restricted - Internal use only</TermName>
          <TermId xmlns="http://schemas.microsoft.com/office/infopath/2007/PartnerControls">16e0e62b-45fc-43f2-9316-8e87a381ed63</TermId>
        </TermInfo>
      </Terms>
    </ca72239213744892b3023ace14f7041b>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E1B59C55492CE49B016D509B2A45944" ma:contentTypeVersion="28" ma:contentTypeDescription="Create a new document." ma:contentTypeScope="" ma:versionID="75d80aa26805748b88f1e08df7a4fff0">
  <xsd:schema xmlns:xsd="http://www.w3.org/2001/XMLSchema" xmlns:xs="http://www.w3.org/2001/XMLSchema" xmlns:p="http://schemas.microsoft.com/office/2006/metadata/properties" xmlns:ns2="4694e986-9df9-4ef4-8ae3-06ce3efc7f6f" xmlns:ns3="a1df9832-fa29-4d0b-8301-c5ccf72ca850" xmlns:ns4="32616484-4cfc-4f85-9f22-bb01c0f4c5ff" targetNamespace="http://schemas.microsoft.com/office/2006/metadata/properties" ma:root="true" ma:fieldsID="357901a96b0c56522da0de0c238bbe11" ns2:_="" ns3:_="" ns4:_="">
    <xsd:import namespace="4694e986-9df9-4ef4-8ae3-06ce3efc7f6f"/>
    <xsd:import namespace="a1df9832-fa29-4d0b-8301-c5ccf72ca850"/>
    <xsd:import namespace="32616484-4cfc-4f85-9f22-bb01c0f4c5ff"/>
    <xsd:element name="properties">
      <xsd:complexType>
        <xsd:sequence>
          <xsd:element name="documentManagement">
            <xsd:complexType>
              <xsd:all>
                <xsd:element ref="ns2:p1f8593818b44a199ca240bdebb906a8" minOccurs="0"/>
                <xsd:element ref="ns3:TaxCatchAll" minOccurs="0"/>
                <xsd:element ref="ns2:lbf4c02555e84b6993fc4fe4523a85dd" minOccurs="0"/>
                <xsd:element ref="ns2:bc098b1b245446e4bad6fc82ecc84928" minOccurs="0"/>
                <xsd:element ref="ns2:Project" minOccurs="0"/>
                <xsd:element ref="ns2:f4ef1fb580c4476f908c52bd87cebdda" minOccurs="0"/>
                <xsd:element ref="ns2:f458b5bde79942228b112c2a3e7c0239" minOccurs="0"/>
                <xsd:element ref="ns2:ca72239213744892b3023ace14f7041b" minOccurs="0"/>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TaxKeywordTaxHTField"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94e986-9df9-4ef4-8ae3-06ce3efc7f6f" elementFormDefault="qualified">
    <xsd:import namespace="http://schemas.microsoft.com/office/2006/documentManagement/types"/>
    <xsd:import namespace="http://schemas.microsoft.com/office/infopath/2007/PartnerControls"/>
    <xsd:element name="p1f8593818b44a199ca240bdebb906a8" ma:index="9" nillable="true" ma:taxonomy="true" ma:internalName="p1f8593818b44a199ca240bdebb906a8" ma:taxonomyFieldName="Document_x0020_Status" ma:displayName="Document Status" ma:default="1;#Draft|1196e416-c1e2-46e4-892a-39f21fb650b4" ma:fieldId="{91f85938-18b4-4a19-9ca2-40bdebb906a8}" ma:sspId="78ca830c-a034-4168-b956-d7763e68b615" ma:termSetId="d65b1371-216a-449b-be5c-ac755384594b" ma:anchorId="00000000-0000-0000-0000-000000000000" ma:open="false" ma:isKeyword="false">
      <xsd:complexType>
        <xsd:sequence>
          <xsd:element ref="pc:Terms" minOccurs="0" maxOccurs="1"/>
        </xsd:sequence>
      </xsd:complexType>
    </xsd:element>
    <xsd:element name="lbf4c02555e84b6993fc4fe4523a85dd" ma:index="12" nillable="true" ma:taxonomy="true" ma:internalName="lbf4c02555e84b6993fc4fe4523a85dd" ma:taxonomyFieldName="Program" ma:displayName="Program" ma:default="2;#Industry|0e7cd465-9eb8-4bc2-b45d-f6117a0dfd67" ma:fieldId="{5bf4c025-55e8-4b69-93fc-4fe4523a85dd}" ma:sspId="78ca830c-a034-4168-b956-d7763e68b615" ma:termSetId="fb5b2e61-77ad-482a-9c70-531e7aa7f77d" ma:anchorId="00000000-0000-0000-0000-000000000000" ma:open="false" ma:isKeyword="false">
      <xsd:complexType>
        <xsd:sequence>
          <xsd:element ref="pc:Terms" minOccurs="0" maxOccurs="1"/>
        </xsd:sequence>
      </xsd:complexType>
    </xsd:element>
    <xsd:element name="bc098b1b245446e4bad6fc82ecc84928" ma:index="14" nillable="true" ma:taxonomy="true" ma:internalName="bc098b1b245446e4bad6fc82ecc84928" ma:taxonomyFieldName="Initiative" ma:displayName="Initiative" ma:default="3;#INY - Freight ＆ Transport|672b052a-fc0f-4c11-a24d-54986546fa87" ma:fieldId="{bc098b1b-2454-46e4-bad6-fc82ecc84928}" ma:sspId="78ca830c-a034-4168-b956-d7763e68b615" ma:termSetId="903b7f5a-2ae5-4e42-8208-77428af6ee1e" ma:anchorId="00000000-0000-0000-0000-000000000000" ma:open="false" ma:isKeyword="false">
      <xsd:complexType>
        <xsd:sequence>
          <xsd:element ref="pc:Terms" minOccurs="0" maxOccurs="1"/>
        </xsd:sequence>
      </xsd:complexType>
    </xsd:element>
    <xsd:element name="Project" ma:index="15" nillable="true" ma:displayName="Project" ma:default="Guiding Future Trucking Technologies" ma:format="Dropdown" ma:internalName="Project">
      <xsd:simpleType>
        <xsd:restriction base="dms:Choice">
          <xsd:enumeration value="Guiding Future Trucking Technologies"/>
        </xsd:restriction>
      </xsd:simpleType>
    </xsd:element>
    <xsd:element name="f4ef1fb580c4476f908c52bd87cebdda" ma:index="17" nillable="true" ma:taxonomy="true" ma:internalName="f4ef1fb580c4476f908c52bd87cebdda" ma:taxonomyFieldName="Countries_x0020_Impacted" ma:displayName="Countries Impacted" ma:default="4;#United States|e78c81d2-f77a-4423-bced-88c0de1115e6" ma:fieldId="{f4ef1fb5-80c4-476f-908c-52bd87cebdda}" ma:sspId="78ca830c-a034-4168-b956-d7763e68b615" ma:termSetId="e1c3647c-981b-42b1-93b5-578d8c5389fd" ma:anchorId="00000000-0000-0000-0000-000000000000" ma:open="false" ma:isKeyword="false">
      <xsd:complexType>
        <xsd:sequence>
          <xsd:element ref="pc:Terms" minOccurs="0" maxOccurs="1"/>
        </xsd:sequence>
      </xsd:complexType>
    </xsd:element>
    <xsd:element name="f458b5bde79942228b112c2a3e7c0239" ma:index="19" nillable="true" ma:taxonomy="true" ma:internalName="f458b5bde79942228b112c2a3e7c0239" ma:taxonomyFieldName="Technology" ma:displayName="Technology" ma:default="" ma:fieldId="{f458b5bd-e799-4222-8b11-2c2a3e7c0239}" ma:sspId="78ca830c-a034-4168-b956-d7763e68b615" ma:termSetId="fb0d05d2-464d-47d8-b8c5-88e37d853ee5" ma:anchorId="00000000-0000-0000-0000-000000000000" ma:open="true" ma:isKeyword="false">
      <xsd:complexType>
        <xsd:sequence>
          <xsd:element ref="pc:Terms" minOccurs="0" maxOccurs="1"/>
        </xsd:sequence>
      </xsd:complexType>
    </xsd:element>
    <xsd:element name="ca72239213744892b3023ace14f7041b" ma:index="21" nillable="true" ma:taxonomy="true" ma:internalName="ca72239213744892b3023ace14f7041b" ma:taxonomyFieldName="Legal_x0020_Designation" ma:displayName="Legal Designation" ma:default="5;#Restricted - Internal use only|16e0e62b-45fc-43f2-9316-8e87a381ed63" ma:fieldId="{ca722392-1374-4892-b302-3ace14f7041b}" ma:sspId="78ca830c-a034-4168-b956-d7763e68b615" ma:termSetId="d7cab2b2-b4f8-46a9-89b2-4eecb42d47ca" ma:anchorId="00000000-0000-0000-0000-000000000000" ma:open="false" ma:isKeyword="false">
      <xsd:complexType>
        <xsd:sequence>
          <xsd:element ref="pc:Terms" minOccurs="0" maxOccurs="1"/>
        </xsd:sequence>
      </xsd:complexType>
    </xsd:element>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Tags" ma:index="24" nillable="true" ma:displayName="Tags" ma:internalName="MediaServiceAutoTags" ma:readOnly="true">
      <xsd:simpleType>
        <xsd:restriction base="dms:Text"/>
      </xsd:simpleType>
    </xsd:element>
    <xsd:element name="MediaServiceOCR" ma:index="25" nillable="true" ma:displayName="Extracted Text" ma:internalName="MediaServiceOCR" ma:readOnly="true">
      <xsd:simpleType>
        <xsd:restriction base="dms:Note">
          <xsd:maxLength value="255"/>
        </xsd:restriction>
      </xsd:simpleType>
    </xsd:element>
    <xsd:element name="MediaServiceGenerationTime" ma:index="26" nillable="true" ma:displayName="MediaServiceGenerationTime" ma:hidden="true" ma:internalName="MediaServiceGenerationTime" ma:readOnly="true">
      <xsd:simpleType>
        <xsd:restriction base="dms:Text"/>
      </xsd:simpleType>
    </xsd:element>
    <xsd:element name="MediaServiceEventHashCode" ma:index="27" nillable="true" ma:displayName="MediaServiceEventHashCode" ma:hidden="true" ma:internalName="MediaServiceEventHashCode" ma:readOnly="true">
      <xsd:simpleType>
        <xsd:restriction base="dms:Text"/>
      </xsd:simpleType>
    </xsd:element>
    <xsd:element name="MediaServiceAutoKeyPoints" ma:index="28" nillable="true" ma:displayName="MediaServiceAutoKeyPoints" ma:hidden="true" ma:internalName="MediaServiceAutoKeyPoints" ma:readOnly="true">
      <xsd:simpleType>
        <xsd:restriction base="dms:Note"/>
      </xsd:simpleType>
    </xsd:element>
    <xsd:element name="MediaServiceKeyPoints" ma:index="29" nillable="true" ma:displayName="KeyPoints" ma:internalName="MediaServiceKeyPoints" ma:readOnly="true">
      <xsd:simpleType>
        <xsd:restriction base="dms:Note">
          <xsd:maxLength value="255"/>
        </xsd:restriction>
      </xsd:simpleType>
    </xsd:element>
    <xsd:element name="MediaServiceDateTaken" ma:index="30" nillable="true" ma:displayName="MediaServiceDateTaken" ma:hidden="true" ma:internalName="MediaServiceDateTaken" ma:readOnly="true">
      <xsd:simpleType>
        <xsd:restriction base="dms:Text"/>
      </xsd:simpleType>
    </xsd:element>
    <xsd:element name="MediaServiceLocation" ma:index="3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df9832-fa29-4d0b-8301-c5ccf72ca850"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5ce02199-555c-4ec4-86fc-e2e86372fb82}" ma:internalName="TaxCatchAll" ma:showField="CatchAllData" ma:web="32616484-4cfc-4f85-9f22-bb01c0f4c5ff">
      <xsd:complexType>
        <xsd:complexContent>
          <xsd:extension base="dms:MultiChoiceLookup">
            <xsd:sequence>
              <xsd:element name="Value" type="dms:Lookup" maxOccurs="unbounded" minOccurs="0" nillable="true"/>
            </xsd:sequence>
          </xsd:extension>
        </xsd:complexContent>
      </xsd:complexType>
    </xsd:element>
    <xsd:element name="TaxKeywordTaxHTField" ma:index="33" nillable="true" ma:taxonomy="true" ma:internalName="TaxKeywordTaxHTField" ma:taxonomyFieldName="TaxKeyword" ma:displayName="Enterprise Keywords" ma:fieldId="{23f27201-bee3-471e-b2e7-b64fd8b7ca38}" ma:taxonomyMulti="true" ma:sspId="78ca830c-a034-4168-b956-d7763e68b615"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2616484-4cfc-4f85-9f22-bb01c0f4c5ff" elementFormDefault="qualified">
    <xsd:import namespace="http://schemas.microsoft.com/office/2006/documentManagement/types"/>
    <xsd:import namespace="http://schemas.microsoft.com/office/infopath/2007/PartnerControls"/>
    <xsd:element name="SharedWithUsers" ma:index="3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E66F63-1A5E-4C34-AF69-4EA51AE9882A}">
  <ds:schemaRefs>
    <ds:schemaRef ds:uri="http://schemas.microsoft.com/sharepoint/v3/contenttype/forms"/>
  </ds:schemaRefs>
</ds:datastoreItem>
</file>

<file path=customXml/itemProps2.xml><?xml version="1.0" encoding="utf-8"?>
<ds:datastoreItem xmlns:ds="http://schemas.openxmlformats.org/officeDocument/2006/customXml" ds:itemID="{D308156C-FE62-4F28-911D-F94B0665EFB2}">
  <ds:schemaRefs>
    <ds:schemaRef ds:uri="http://schemas.microsoft.com/office/2006/documentManagement/types"/>
    <ds:schemaRef ds:uri="4694e986-9df9-4ef4-8ae3-06ce3efc7f6f"/>
    <ds:schemaRef ds:uri="32616484-4cfc-4f85-9f22-bb01c0f4c5ff"/>
    <ds:schemaRef ds:uri="http://schemas.openxmlformats.org/package/2006/metadata/core-properties"/>
    <ds:schemaRef ds:uri="http://purl.org/dc/terms/"/>
    <ds:schemaRef ds:uri="http://schemas.microsoft.com/office/infopath/2007/PartnerControls"/>
    <ds:schemaRef ds:uri="a1df9832-fa29-4d0b-8301-c5ccf72ca850"/>
    <ds:schemaRef ds:uri="http://schemas.microsoft.com/office/2006/metadata/properties"/>
    <ds:schemaRef ds:uri="http://www.w3.org/XML/1998/namespace"/>
    <ds:schemaRef ds:uri="http://purl.org/dc/dcmitype/"/>
    <ds:schemaRef ds:uri="http://purl.org/dc/elements/1.1/"/>
  </ds:schemaRefs>
</ds:datastoreItem>
</file>

<file path=customXml/itemProps3.xml><?xml version="1.0" encoding="utf-8"?>
<ds:datastoreItem xmlns:ds="http://schemas.openxmlformats.org/officeDocument/2006/customXml" ds:itemID="{11702A4B-8984-4B62-9BDA-BA8E030DDC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94e986-9df9-4ef4-8ae3-06ce3efc7f6f"/>
    <ds:schemaRef ds:uri="a1df9832-fa29-4d0b-8301-c5ccf72ca850"/>
    <ds:schemaRef ds:uri="32616484-4cfc-4f85-9f22-bb01c0f4c5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Overview</vt:lpstr>
      <vt:lpstr>State Data</vt:lpstr>
      <vt:lpstr>State Scores</vt:lpstr>
      <vt:lpstr>Regional Scores</vt:lpstr>
      <vt:lpstr>Degree Days</vt:lpstr>
      <vt:lpstr>Electricity Price</vt:lpstr>
      <vt:lpstr>Diesel vs Electric</vt:lpstr>
      <vt:lpstr>Air Quality</vt:lpstr>
      <vt:lpstr>GHG Emissions</vt:lpstr>
      <vt:lpstr>Supportive Policies</vt:lpstr>
      <vt:lpstr>NESCAUM States</vt:lpstr>
      <vt:lpstr>Funding Available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Jessie Lund</dc:creator>
  <cp:lastModifiedBy>User</cp:lastModifiedBy>
  <dcterms:created xsi:type="dcterms:W3CDTF">2020-05-18T22:57:00Z</dcterms:created>
  <dcterms:modified xsi:type="dcterms:W3CDTF">2020-11-19T00:12:45Z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0x010100DE1B59C55492CE49B016D509B2A45944</vt:lpwstr>
  </property>
  <property fmtid="{D5CDD505-2E9C-101B-9397-08002B2CF9AE}" pid="3" name="Technology">
    <vt:lpwstr/>
  </property>
  <property fmtid="{D5CDD505-2E9C-101B-9397-08002B2CF9AE}" pid="4" name="Countries Impacted">
    <vt:lpwstr>4;#United States|e78c81d2-f77a-4423-bced-88c0de1115e6</vt:lpwstr>
  </property>
  <property fmtid="{D5CDD505-2E9C-101B-9397-08002B2CF9AE}" pid="5" name="TaxKeyword">
    <vt:lpwstr/>
  </property>
  <property fmtid="{D5CDD505-2E9C-101B-9397-08002B2CF9AE}" pid="6" name="Legal Designation">
    <vt:lpwstr>5;#Restricted - Internal use only|16e0e62b-45fc-43f2-9316-8e87a381ed63</vt:lpwstr>
  </property>
  <property fmtid="{D5CDD505-2E9C-101B-9397-08002B2CF9AE}" pid="7" name="Program">
    <vt:lpwstr>2;#Industry|0e7cd465-9eb8-4bc2-b45d-f6117a0dfd67</vt:lpwstr>
  </property>
  <property fmtid="{D5CDD505-2E9C-101B-9397-08002B2CF9AE}" pid="8" name="Document Status">
    <vt:lpwstr>1;#Draft|1196e416-c1e2-46e4-892a-39f21fb650b4</vt:lpwstr>
  </property>
  <property fmtid="{D5CDD505-2E9C-101B-9397-08002B2CF9AE}" pid="9" name="Initiative">
    <vt:lpwstr>3;#INY - Freight ＆ Transport|672b052a-fc0f-4c11-a24d-54986546fa87</vt:lpwstr>
  </property>
</Properties>
</file>