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ser\Documents\NACFE\"/>
    </mc:Choice>
  </mc:AlternateContent>
  <xr:revisionPtr revIDLastSave="0" documentId="8_{BA91CE6D-C314-46B3-AD33-8F702136B769}" xr6:coauthVersionLast="45" xr6:coauthVersionMax="45" xr10:uidLastSave="{00000000-0000-0000-0000-000000000000}"/>
  <bookViews>
    <workbookView xWindow="-120" yWindow="-120" windowWidth="29040" windowHeight="15840" xr2:uid="{223A346C-F312-416A-98EF-B56462A96654}"/>
  </bookViews>
  <sheets>
    <sheet name="Overview" sheetId="29" r:id="rId1"/>
    <sheet name="Province Data" sheetId="2" r:id="rId2"/>
    <sheet name="Province Scores" sheetId="27" r:id="rId3"/>
    <sheet name="Degree Days" sheetId="10" r:id="rId4"/>
    <sheet name="Electricity Price" sheetId="19" r:id="rId5"/>
    <sheet name="Diesel Price" sheetId="20" r:id="rId6"/>
    <sheet name="Diesel vs Electric" sheetId="5" r:id="rId7"/>
    <sheet name="Air Quality" sheetId="21" r:id="rId8"/>
    <sheet name="GHG Emissions" sheetId="22" r:id="rId9"/>
    <sheet name="Freight Flow" sheetId="28" r:id="rId10"/>
    <sheet name="Supportive Policies" sheetId="24" r:id="rId11"/>
    <sheet name="Drive to Zero Provinces" sheetId="13" r:id="rId12"/>
    <sheet name="Funding Available" sheetId="17"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8" l="1"/>
  <c r="B10" i="28"/>
  <c r="B11" i="28"/>
  <c r="B12" i="28"/>
  <c r="B13" i="28"/>
  <c r="B14" i="28"/>
  <c r="B15" i="28"/>
  <c r="B16" i="28"/>
  <c r="B17" i="28"/>
  <c r="B18" i="28"/>
  <c r="B19" i="28"/>
  <c r="B20" i="28"/>
  <c r="B8" i="28"/>
  <c r="R11" i="27" l="1"/>
  <c r="R12" i="27"/>
  <c r="R13" i="27"/>
  <c r="R14" i="27"/>
  <c r="R15" i="27"/>
  <c r="R16" i="27"/>
  <c r="R17" i="27"/>
  <c r="R18" i="27"/>
  <c r="R19" i="27"/>
  <c r="R20" i="27"/>
  <c r="R21" i="27"/>
  <c r="R22" i="27"/>
  <c r="R10" i="27"/>
  <c r="F18" i="27"/>
  <c r="G15" i="24" l="1"/>
  <c r="G6" i="24"/>
  <c r="G7" i="24"/>
  <c r="G8" i="24"/>
  <c r="G9" i="24"/>
  <c r="G10" i="24"/>
  <c r="G11" i="24"/>
  <c r="G12" i="24"/>
  <c r="G13" i="24"/>
  <c r="G14" i="24"/>
  <c r="G16" i="24"/>
  <c r="G17" i="24"/>
  <c r="G5" i="24"/>
  <c r="C10" i="17"/>
  <c r="C11" i="17"/>
  <c r="C12" i="17"/>
  <c r="C13" i="17"/>
  <c r="C14" i="17"/>
  <c r="C15" i="17"/>
  <c r="D15" i="17" s="1"/>
  <c r="E15" i="17" s="1"/>
  <c r="C16" i="17"/>
  <c r="C17" i="17"/>
  <c r="D17" i="17" s="1"/>
  <c r="E17" i="17" s="1"/>
  <c r="C18" i="17"/>
  <c r="C19" i="17"/>
  <c r="C20" i="17"/>
  <c r="C21" i="17"/>
  <c r="C9" i="17"/>
  <c r="D9" i="17" s="1"/>
  <c r="E9" i="17" s="1"/>
  <c r="I24" i="17"/>
  <c r="I22" i="17"/>
  <c r="E16" i="17"/>
  <c r="E18" i="17"/>
  <c r="D11" i="17"/>
  <c r="E11" i="17" s="1"/>
  <c r="D12" i="17"/>
  <c r="E12" i="17" s="1"/>
  <c r="D13" i="17"/>
  <c r="E13" i="17" s="1"/>
  <c r="D14" i="17"/>
  <c r="E14" i="17" s="1"/>
  <c r="D16" i="17"/>
  <c r="D18" i="17"/>
  <c r="D20" i="17"/>
  <c r="E20" i="17" s="1"/>
  <c r="D21" i="17"/>
  <c r="E21" i="17" s="1"/>
  <c r="B10" i="17"/>
  <c r="D10" i="17" s="1"/>
  <c r="E10" i="17" s="1"/>
  <c r="E15" i="24"/>
  <c r="B19" i="17" s="1"/>
  <c r="D19" i="17" s="1"/>
  <c r="E19" i="17" s="1"/>
  <c r="C24" i="21" l="1"/>
  <c r="D18" i="2" s="1"/>
  <c r="J7" i="22" l="1"/>
  <c r="J8" i="22"/>
  <c r="J9" i="22"/>
  <c r="J10" i="22"/>
  <c r="J11" i="22"/>
  <c r="J12" i="22"/>
  <c r="J13" i="22"/>
  <c r="J14" i="22"/>
  <c r="J15" i="22"/>
  <c r="J16" i="22"/>
  <c r="J17" i="22"/>
  <c r="J18" i="22"/>
  <c r="J6" i="22"/>
  <c r="F13" i="5" l="1"/>
  <c r="G13" i="5" s="1"/>
  <c r="F14" i="5"/>
  <c r="G14" i="5" s="1"/>
  <c r="F8" i="5"/>
  <c r="G8" i="5" s="1"/>
  <c r="E9" i="5"/>
  <c r="F9" i="5" s="1"/>
  <c r="G9" i="5" s="1"/>
  <c r="E10" i="5"/>
  <c r="F10" i="5" s="1"/>
  <c r="G10" i="5" s="1"/>
  <c r="E11" i="5"/>
  <c r="F11" i="5" s="1"/>
  <c r="G11" i="5" s="1"/>
  <c r="E12" i="5"/>
  <c r="F12" i="5" s="1"/>
  <c r="G12" i="5" s="1"/>
  <c r="E13" i="5"/>
  <c r="E14" i="5"/>
  <c r="E15" i="5"/>
  <c r="F15" i="5" s="1"/>
  <c r="G15" i="5" s="1"/>
  <c r="E16" i="5"/>
  <c r="F16" i="5" s="1"/>
  <c r="G16" i="5" s="1"/>
  <c r="E17" i="5"/>
  <c r="F17" i="5" s="1"/>
  <c r="G17" i="5" s="1"/>
  <c r="E18" i="5"/>
  <c r="F18" i="5" s="1"/>
  <c r="G18" i="5" s="1"/>
  <c r="E19" i="5"/>
  <c r="F19" i="5" s="1"/>
  <c r="G19" i="5" s="1"/>
  <c r="E20" i="5"/>
  <c r="F20" i="5" s="1"/>
  <c r="G20" i="5" s="1"/>
  <c r="E8" i="5"/>
  <c r="C9" i="5"/>
  <c r="C10" i="5"/>
  <c r="C11" i="5"/>
  <c r="C12" i="5"/>
  <c r="C13" i="5"/>
  <c r="C14" i="5"/>
  <c r="C15" i="5"/>
  <c r="C16" i="5"/>
  <c r="C17" i="5"/>
  <c r="C18" i="5"/>
  <c r="C19" i="5"/>
  <c r="C20" i="5"/>
  <c r="C8" i="5"/>
  <c r="F10" i="10" l="1"/>
  <c r="F11" i="10"/>
  <c r="F12" i="10"/>
  <c r="F13" i="10"/>
  <c r="F14" i="10"/>
  <c r="F15" i="10"/>
  <c r="F16" i="10"/>
  <c r="F17" i="10"/>
  <c r="F18" i="10"/>
  <c r="F19" i="10"/>
  <c r="F20" i="10"/>
  <c r="F21" i="10"/>
  <c r="F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tc={9363E9B0-276B-40D9-B472-2AEB1575588B}</author>
  </authors>
  <commentList>
    <comment ref="I7" authorId="0" shapeId="0" xr:uid="{9363E9B0-276B-40D9-B472-2AEB1575588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$2.63 CAN = $2 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tc={1AB88A1D-6201-400D-9DE8-2D006592DF6F}</author>
  </authors>
  <commentList>
    <comment ref="P7" authorId="0" shapeId="0" xr:uid="{1AB88A1D-6201-400D-9DE8-2D006592DF6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$2.63 CAN = $2 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tc={2FF48010-768A-4B5B-BBC1-8D6D60606B8F}</author>
    <author>tc={3B811240-5E19-4C57-A1AC-313ED8744058}</author>
    <author>tc={961B4621-C5DF-40C5-8A2E-EC4DA8DF49C0}</author>
  </authors>
  <commentList>
    <comment ref="G4" authorId="0" shapeId="0" xr:uid="{2FF48010-768A-4B5B-BBC1-8D6D60606B8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federal tax write off</t>
        </r>
      </text>
    </comment>
    <comment ref="B6" authorId="1" shapeId="0" xr:uid="{3B811240-5E19-4C57-A1AC-313ED87440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http://pluginbc.ca/suvi/</t>
        </r>
      </text>
    </comment>
    <comment ref="B15" authorId="2" shapeId="0" xr:uid="{961B4621-C5DF-40C5-8A2E-EC4DA8DF49C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https://www.transports.gouv.qc.ca/fr/aide-finan/entreprises-camionnage/aide-ecocamionnage/Pages/aide-ecocamionnage.aspx
Reply:
    https://transitionenergetique.gouv.qc.ca/fileadmin/medias/pdf/transport/TV_Liste_des_technologies_admissibles_2020-09.pdf
Reply:
    https://transitionenergetique.gouv.qc.ca/transport/programmes/transportez-vert</t>
        </r>
      </text>
    </comment>
  </commentList>
</comments>
</file>

<file path=xl/sharedStrings.xml><?xml version="1.0" encoding="utf-8"?>
<sst xmlns="http://schemas.openxmlformats.org/spreadsheetml/2006/main" count="686" uniqueCount="273">
  <si>
    <t>State</t>
  </si>
  <si>
    <t>Arkansas</t>
  </si>
  <si>
    <t>Colorado</t>
  </si>
  <si>
    <t>South Carolina</t>
  </si>
  <si>
    <t>Wisconsin</t>
  </si>
  <si>
    <t>N/A</t>
  </si>
  <si>
    <t>Category</t>
  </si>
  <si>
    <t>Metric</t>
  </si>
  <si>
    <t>Technology</t>
  </si>
  <si>
    <t>Need</t>
  </si>
  <si>
    <t>Support</t>
  </si>
  <si>
    <t>Source</t>
  </si>
  <si>
    <t>Indicator</t>
  </si>
  <si>
    <t>Average Price per kWh</t>
  </si>
  <si>
    <t>Data Year</t>
  </si>
  <si>
    <t>Unit</t>
  </si>
  <si>
    <t>cents/kWh</t>
  </si>
  <si>
    <t>Ranking</t>
  </si>
  <si>
    <t>Notes</t>
  </si>
  <si>
    <t>%</t>
  </si>
  <si>
    <t>Lifecycle Emissions Benefits</t>
  </si>
  <si>
    <t>Assume average efficiency of electric trucks is 2.5 kWh/mile (according to ZETI data)</t>
  </si>
  <si>
    <t>Calculated by Jessie here: https://rockmtnins.sharepoint.com/:x:/s/GuidingFutureTruckingTechnologies/EQncbciEFUJKshLJ1vV4XQABudVFTVZRRB4bXkM-1EBf_g?e=dmYbTb</t>
  </si>
  <si>
    <t>Benefit of Electric over Diesel</t>
  </si>
  <si>
    <t>dollars per mile</t>
  </si>
  <si>
    <t>n/a</t>
  </si>
  <si>
    <t>Electricity Price per Mile</t>
  </si>
  <si>
    <t>Diesel Price per Mile</t>
  </si>
  <si>
    <t>Savings per Mile</t>
  </si>
  <si>
    <t>% savings from using electricity rather than diesel</t>
  </si>
  <si>
    <t>Benefit of Electricity Compared to Diesel*</t>
  </si>
  <si>
    <t>Regional Price of Diesel</t>
  </si>
  <si>
    <t>#</t>
  </si>
  <si>
    <t># of Policies</t>
  </si>
  <si>
    <t>0 = red
1 = yellow
2-5 = green</t>
  </si>
  <si>
    <t>&lt;20% = red
21-40% = yellow
&gt;40% = green</t>
  </si>
  <si>
    <t>Air Quality Nonattainment Levels</t>
  </si>
  <si>
    <t>People</t>
  </si>
  <si>
    <t>Population of Counties in Nonattainment for ozone</t>
  </si>
  <si>
    <t>0 = red
1-1M = yellow
1M+ = green</t>
  </si>
  <si>
    <t>TOTAL</t>
  </si>
  <si>
    <t xml:space="preserve">Total score </t>
  </si>
  <si>
    <t>red box = 0
yellow = 1
green = 2</t>
  </si>
  <si>
    <t>most cooling/heating degree day data are weighted by population for use by energy planners; we used unweighted data since population doesn't impact region's favorability for eTrucks</t>
  </si>
  <si>
    <t>Biggest City</t>
  </si>
  <si>
    <t>Zip</t>
  </si>
  <si>
    <t>CDD</t>
  </si>
  <si>
    <t>HDD</t>
  </si>
  <si>
    <t>Wikipedia</t>
  </si>
  <si>
    <t>Googled city + "zip" &amp; used first one that came up</t>
  </si>
  <si>
    <t>°F</t>
  </si>
  <si>
    <t>Energy Star Portfolio Manager Degree Days Calculator</t>
  </si>
  <si>
    <t>Total HDD + CDD</t>
  </si>
  <si>
    <t>Climate (Heating &amp; Cooling Needs)</t>
  </si>
  <si>
    <t xml:space="preserve">Sum of heating degree days (HDD) and cooling degree days (CDD) </t>
  </si>
  <si>
    <t>&gt;7000 = red
5001-7000 = yellow
&lt;5000 = green</t>
  </si>
  <si>
    <t>Freight Flow</t>
  </si>
  <si>
    <t>BTS data includes all freight (not just on-road), but ok since modes in competition</t>
  </si>
  <si>
    <t>Expressed Interest</t>
  </si>
  <si>
    <t>Supportive Policies &amp; Incentives</t>
  </si>
  <si>
    <t>Funding</t>
  </si>
  <si>
    <t>Truck Registrations</t>
  </si>
  <si>
    <t>Total Funding</t>
  </si>
  <si>
    <t>Funding per Truck</t>
  </si>
  <si>
    <t>Column D divided by total truck registrations in state (column I)</t>
  </si>
  <si>
    <t>$/vehicle</t>
  </si>
  <si>
    <t>Funding Availability</t>
  </si>
  <si>
    <t>Province</t>
  </si>
  <si>
    <t>Alberta</t>
  </si>
  <si>
    <t>British Columbia</t>
  </si>
  <si>
    <t>Manitoba</t>
  </si>
  <si>
    <t>New Brunswick</t>
  </si>
  <si>
    <t>Newfoundland and Labrador</t>
  </si>
  <si>
    <t>Northwest Territories</t>
  </si>
  <si>
    <t>Nova Scotia</t>
  </si>
  <si>
    <t>Nunavut</t>
  </si>
  <si>
    <t>Saskatchewan</t>
  </si>
  <si>
    <t>Ontario</t>
  </si>
  <si>
    <t>Prince Edward Island</t>
  </si>
  <si>
    <t>Quebec</t>
  </si>
  <si>
    <t>Yukon</t>
  </si>
  <si>
    <t>Calgary</t>
  </si>
  <si>
    <t>Vancouver</t>
  </si>
  <si>
    <t>Winnipeg</t>
  </si>
  <si>
    <t>Moncton</t>
  </si>
  <si>
    <t>St. John's</t>
  </si>
  <si>
    <t>Yellowknife</t>
  </si>
  <si>
    <t>Halifax</t>
  </si>
  <si>
    <t>Iqaluit</t>
  </si>
  <si>
    <t>Toronto</t>
  </si>
  <si>
    <t>Charlottetown</t>
  </si>
  <si>
    <t>Montreal</t>
  </si>
  <si>
    <t>Saskatoon</t>
  </si>
  <si>
    <t>Whitehorse</t>
  </si>
  <si>
    <t>thinking is that big city = big freight movement</t>
  </si>
  <si>
    <t>T1Y</t>
  </si>
  <si>
    <t>V5K</t>
  </si>
  <si>
    <t>R2C</t>
  </si>
  <si>
    <t>E1A</t>
  </si>
  <si>
    <t>A1A</t>
  </si>
  <si>
    <t>X1A</t>
  </si>
  <si>
    <t>B0J</t>
  </si>
  <si>
    <t>X0A 0H0</t>
  </si>
  <si>
    <t>M5V</t>
  </si>
  <si>
    <t>C1A</t>
  </si>
  <si>
    <t>H1G</t>
  </si>
  <si>
    <t>S7H</t>
  </si>
  <si>
    <t>Y1A</t>
  </si>
  <si>
    <t>Average Industrial Electricity Price</t>
  </si>
  <si>
    <t>NRCAN</t>
  </si>
  <si>
    <t>YT</t>
  </si>
  <si>
    <t>NT</t>
  </si>
  <si>
    <t>NS</t>
  </si>
  <si>
    <t>NU</t>
  </si>
  <si>
    <t>ON</t>
  </si>
  <si>
    <t>AB</t>
  </si>
  <si>
    <t>BC</t>
  </si>
  <si>
    <t>NB</t>
  </si>
  <si>
    <t>NL</t>
  </si>
  <si>
    <t>SK</t>
  </si>
  <si>
    <t>MB</t>
  </si>
  <si>
    <t>QC</t>
  </si>
  <si>
    <t>PE</t>
  </si>
  <si>
    <t>Diesel Price</t>
  </si>
  <si>
    <t>cents/liter</t>
  </si>
  <si>
    <t>includes taxes</t>
  </si>
  <si>
    <t>https://www.qec.nu.ca/customer-care/accounts-and-billing/customer-rates</t>
  </si>
  <si>
    <t>City Data</t>
  </si>
  <si>
    <t>Edmonton</t>
  </si>
  <si>
    <t>Regina</t>
  </si>
  <si>
    <t>NRCAN (text version of prices map)</t>
  </si>
  <si>
    <t>N/A via NRCAN data</t>
  </si>
  <si>
    <t>https://www.northlandutilities.com/content/dam/web/northland-utilities/2019-06-01%20NUYL%20Rate%20Schedules.pdf</t>
  </si>
  <si>
    <t>https://www.atcoelectricyukon.com/content/dam/web/electric-yukon/YECL-YEC-Rate-Schedules-10-2020.pdf</t>
  </si>
  <si>
    <t>General Service, Hydro, Non-Govt</t>
  </si>
  <si>
    <t>NOT AVAILABLE via NRCAN
used https://www.cer-rec.gc.ca/en/data-analysis/energy-markets/provincial-territorial-energy-profiles/provincial-territorial-energy-profiles-nunavut.html#:~:text=The%20prices%20across%20Nunavut%20are,vehicle%20diesel%2C%20effective%20January%202020.</t>
  </si>
  <si>
    <t>Canada Energy Regulator</t>
  </si>
  <si>
    <t>CA dollars per liter</t>
  </si>
  <si>
    <t>2018</t>
  </si>
  <si>
    <t>Canadian dollars/mile</t>
  </si>
  <si>
    <t>Average Price per liter</t>
  </si>
  <si>
    <t>Assume average efficiency of diesel trucks is 0.17 gallons/mile [6.0 mpg (Run On Less Regional)] = 0.64352 liters/mile</t>
  </si>
  <si>
    <t>Positive number means savings from electric, negative (Nunavut only) means cheaper to use diesel</t>
  </si>
  <si>
    <t>Positive number means savings from electric, negative (Nunavut only) means cheaper to use diesel
To account for fact that some places where electricity expensive (e.g. Hawaii), diesel ALSO expensive</t>
  </si>
  <si>
    <t>Electricity Generation by Fuel Type</t>
  </si>
  <si>
    <t>CER Provincial and Territorial Energy Profiles</t>
  </si>
  <si>
    <t>Hydro</t>
  </si>
  <si>
    <t>Solar</t>
  </si>
  <si>
    <t>Wind</t>
  </si>
  <si>
    <t>Petroleum</t>
  </si>
  <si>
    <t>Natural Gas</t>
  </si>
  <si>
    <t>Biomass/ Geothermal</t>
  </si>
  <si>
    <t>Coal &amp; Coke</t>
  </si>
  <si>
    <t>Note: If marked as &lt;1%, 0 used here</t>
  </si>
  <si>
    <t>Uranium / Nuclear</t>
  </si>
  <si>
    <t>Reference from UCS Ready for Work report</t>
  </si>
  <si>
    <t>Good</t>
  </si>
  <si>
    <t>Better</t>
  </si>
  <si>
    <t>Best</t>
  </si>
  <si>
    <t>% reduction (UCS)</t>
  </si>
  <si>
    <t xml:space="preserve">Canadian Air and Precipitation Monitoring Network (CAPMoN) </t>
  </si>
  <si>
    <t>City/Town Population</t>
  </si>
  <si>
    <t>Note: According to the Canadian Council of Ministers of the Environment (CCME) State of the Air Report, only 2 provinces (Quebec &amp; Ontario) had air sheds that exceeded the Canadian Ambient Air Quality Standards (CAAQS) for O3 (see map below) [Source: http://airquality-qualitedelair.ccme.ca/en/, accessed 10/30/20]</t>
  </si>
  <si>
    <t>ONTARIO</t>
  </si>
  <si>
    <t>City/Town Exceeding CAAQS for Ozone</t>
  </si>
  <si>
    <t>Windsor Downtown</t>
  </si>
  <si>
    <t>Sarnia</t>
  </si>
  <si>
    <t>Chatham</t>
  </si>
  <si>
    <t>London</t>
  </si>
  <si>
    <t>Brantford</t>
  </si>
  <si>
    <t>Kitchener</t>
  </si>
  <si>
    <t>Guelph</t>
  </si>
  <si>
    <t>St. Catharines</t>
  </si>
  <si>
    <t>Hamilton Downtown</t>
  </si>
  <si>
    <t>Hamilton Mountain</t>
  </si>
  <si>
    <t>Burlington</t>
  </si>
  <si>
    <t>Oakville</t>
  </si>
  <si>
    <t>Mississauga</t>
  </si>
  <si>
    <t>Brampton</t>
  </si>
  <si>
    <t>Oshawa</t>
  </si>
  <si>
    <t>QUEBEC</t>
  </si>
  <si>
    <t>Peterborough</t>
  </si>
  <si>
    <t>Kingston</t>
  </si>
  <si>
    <t>8h Ozone (ppb) - 2016</t>
  </si>
  <si>
    <t>Source: Air Quality in Ontario Report &amp; Appendix (2016)</t>
  </si>
  <si>
    <t xml:space="preserve">In the 2016 report (MELCC, 2019g), the NCQAAs for O3 and 24-hour PM2.5 were met across all stations. // Dans le rapport de 2016 (MELCC, 2019g), les NCQAA pour l’O3 et pour les PM2,5 sur 24 heures étaient respectées dans l’ensemble des stations. </t>
  </si>
  <si>
    <t>Source: Revue de la qualité de l'air au Québec (2016)</t>
  </si>
  <si>
    <t>2016 Census</t>
  </si>
  <si>
    <t>Ground-level ozone 8-hour standard for 2015 = 63 ppb (slightly lower than US NAAQS of 70 ppb) 
then, to account for different state and population sizes, for each state, summed populations of counties in nonattain</t>
  </si>
  <si>
    <t>Zero-Carbon Electricity Generation</t>
  </si>
  <si>
    <r>
      <t xml:space="preserve">Source: Pembina </t>
    </r>
    <r>
      <rPr>
        <i/>
        <sz val="11"/>
        <color theme="1"/>
        <rFont val="Calibri"/>
        <family val="2"/>
        <scheme val="minor"/>
      </rPr>
      <t xml:space="preserve">Building a zero-emission goods movement system </t>
    </r>
    <r>
      <rPr>
        <sz val="11"/>
        <color theme="1"/>
        <rFont val="Calibri"/>
        <family val="2"/>
        <scheme val="minor"/>
      </rPr>
      <t xml:space="preserve">report </t>
    </r>
  </si>
  <si>
    <t>Smith, Cedric, Lee, Janelle, and Ewing, Maddy. The Pembina Institute, 2020.</t>
  </si>
  <si>
    <t>Federal</t>
  </si>
  <si>
    <t>Zero Emission Vehicle Infrastructure Program (ZEVIP) - $130 million over five years (2019-2024) for ZEV charging and refueling stations. One of the targeted infrastructure streams includes ‘Medium and Heavy-Duty Vehicle Fleets’ (which are defined as including areas such as last-mile delivery).</t>
  </si>
  <si>
    <r>
      <t xml:space="preserve">The Ecocamionnage (Eco-Truck) program (2017-2020), which aims to promote technologies to increase efficiency and reduce GHG emissions in goods transportation, provides grants of up to $75,000 (50% of eligible expenses) for acquisitions of EVs. </t>
    </r>
    <r>
      <rPr>
        <b/>
        <sz val="11"/>
        <color theme="1"/>
        <rFont val="Calibri"/>
        <family val="2"/>
        <scheme val="minor"/>
      </rPr>
      <t>(Rebate - 1)</t>
    </r>
    <r>
      <rPr>
        <sz val="11"/>
        <color theme="1"/>
        <rFont val="Calibri"/>
        <family val="2"/>
        <scheme val="minor"/>
      </rPr>
      <t xml:space="preserve">
The Transportez vert program provides funding (though no approved van or trucks to date) - up to $10k for new truck or van type vehicle with fully electric drive with an MSRP of over $ 60,000 &amp; up to $60k for DCFC stations </t>
    </r>
    <r>
      <rPr>
        <b/>
        <sz val="11"/>
        <color theme="1"/>
        <rFont val="Calibri"/>
        <family val="2"/>
        <scheme val="minor"/>
      </rPr>
      <t>(Rebate/Grant - 2)</t>
    </r>
  </si>
  <si>
    <t>Canada Open Government</t>
  </si>
  <si>
    <t>Used English CSV dataset, accessed 11/2/20, included both "Vehicles weighing 4,500 kilograms to 14,999 kilograms" and "Vehicles weighing 15,000 kilograms or more" to include medium- and heavy-duty vehicles. (Note: These numbers do not include buses)</t>
  </si>
  <si>
    <t>Annual vehicle registrations</t>
  </si>
  <si>
    <t xml:space="preserve">Note: The Canadian federal government not only has a goal of net zero carbon emissions by 2050, but it is also a pledge partner to CALSTART’s Global Commercial Vehicle Drive to Zero program . The pledge requires partners to recognize the importance of reducing GHG emissions in MHDVs, recognize the importance of focusing on ‘beachhead’ applications in which zero-emission MHDVs have the most immediate potential, and commit to actions including information sharing, identifying best practices, and co-ordinating globally. In September 2020, CALSTART announced that Canada, along with eight other countries, had ‘agreed to work collaboratively to grow zero-emission, commercial-vehicle manufacturing, infrastructure and deployment at home and globally. Because of this commitment, each Canadian province receives one point for "expressed interest" in this analysis (similar but slightly less than the points awarded to NESCAUM MOU signatory states in the US, which have specific targets [e.g. 30% sales by 2030]). </t>
  </si>
  <si>
    <t>In 2018, Ontario provincial government cancelled programs including the ‘Electric and Hydrogen Vehicle Incentive Program’ and the ‘Electric Vehicle Charging Incentive Program’ as it pulled out of cap-and-trade.</t>
  </si>
  <si>
    <t>Note: We did not evaluate municipal programs or policies such as those unique to Vancouver or Montreal or programs focused on municipal fleets (such as Alberta's Electric Vehicles for Municipalities Program), though this information is available in Pembina's technical appendix.</t>
  </si>
  <si>
    <t>None</t>
  </si>
  <si>
    <t>None for M/HDV non-municipal fleets</t>
  </si>
  <si>
    <t>TOTAL FUNDING</t>
  </si>
  <si>
    <t>Only included provincial programs applicable to commercial M/HDV fleets</t>
  </si>
  <si>
    <r>
      <t xml:space="preserve">Plug In BC Specialty Use Vehicle Incentive program supports adoption of electric and hydrogen specialty-use vehicles including utility trucks and on road Medium and Heavy Duty trucks. Max rebate = $100k </t>
    </r>
    <r>
      <rPr>
        <b/>
        <sz val="11"/>
        <color theme="1"/>
        <rFont val="Calibri"/>
        <family val="2"/>
        <scheme val="minor"/>
      </rPr>
      <t xml:space="preserve">(Rebate - 1) -  </t>
    </r>
    <r>
      <rPr>
        <sz val="11"/>
        <color theme="1"/>
        <rFont val="Calibri"/>
        <family val="2"/>
        <scheme val="minor"/>
      </rPr>
      <t>total program budget being updated due to COVID</t>
    </r>
  </si>
  <si>
    <t>None for M/HDV non-municipal fleets
SUVI program budget:
In 2017, $2.5 M (CAD) was added to the SUVI Program ( https://news.gov.bc.ca/releases/2017EMPR0023-001992) 
In 2020, $2 M was added to the SUVI Program (https://news.gov.bc.ca/releases/2020EMPR0035-001464) 
In StrongerBC, an additional $31 M for SUVI has been committed (https://news.gov.bc.ca/files/StrongerBC_BCs-Economic-Recovery-Report.pdf)</t>
  </si>
  <si>
    <t>Provincial Funding</t>
  </si>
  <si>
    <t>National Funding</t>
  </si>
  <si>
    <t>Pembina: Building a zero-emission goods movement system</t>
  </si>
  <si>
    <t>$ CAN</t>
  </si>
  <si>
    <t>Zero Emission Vehicle Infrastructure Program (ZEVIP) - $130 M budget, assumed split between each province/territory based on # vehicles</t>
  </si>
  <si>
    <t>ZEVIP per vehicle</t>
  </si>
  <si>
    <t>Pembina Institute, Canada Open Government</t>
  </si>
  <si>
    <t>2020 &amp; 2019</t>
  </si>
  <si>
    <t>Funding for M/HDVs &amp; charging</t>
  </si>
  <si>
    <t>None = red
$0.01-$2.63 = yellow
&gt;$2.63 = green</t>
  </si>
  <si>
    <t>The Drive to Zero Pledge states, "we seek to make zero emission technology commercially viable in the “beachhead” markets in our region by 2025; and
We support the early success of these beachhead markets as a strategy to build a greater industrial ecosystem that would result in zero emission technology dominating new commercial vehicle sales globally by 2040, thereby putting the sector on a trajectory to meet the 2050 goals of the global climate accord."</t>
  </si>
  <si>
    <t>Canada is a pledge partner, as are British Columbia and Quebec.</t>
  </si>
  <si>
    <t>Pledge partner to Global Commercial Vehicle Drive to Zero?</t>
  </si>
  <si>
    <t>CV Drive to Zero website</t>
  </si>
  <si>
    <t>Every province gets 1 pt for Canada being a pledge partner; provinces that have also signed on get 2 pts</t>
  </si>
  <si>
    <t>No = red
Canada only = yellow
Canada + province = green</t>
  </si>
  <si>
    <t>CAN</t>
  </si>
  <si>
    <t>CAN + Province</t>
  </si>
  <si>
    <t>pledge partner?</t>
  </si>
  <si>
    <t>Just via Canada's pledge or province a partner too?</t>
  </si>
  <si>
    <t>Pledge partner to Global Commercial Vehicle Drive to Zero</t>
  </si>
  <si>
    <t>Partnership level</t>
  </si>
  <si>
    <t>Tax write-off - applies to all provinces</t>
  </si>
  <si>
    <t>TOTAL SUPPORTIVE PROVINCIAL POLICIES</t>
  </si>
  <si>
    <t>TOTAL SUPPORTIVE  POLICIES</t>
  </si>
  <si>
    <t>Canadian Freight Analysis Framework</t>
  </si>
  <si>
    <t>looked at all modes (air, rail, &amp; truck) to be consistent with US data &amp; methodology</t>
  </si>
  <si>
    <t>tonne-km (millions)</t>
  </si>
  <si>
    <r>
      <t xml:space="preserve">Total Freight Transported </t>
    </r>
    <r>
      <rPr>
        <sz val="11"/>
        <color theme="1"/>
        <rFont val="Calibri"/>
        <family val="2"/>
        <scheme val="minor"/>
      </rPr>
      <t>(by originating province)</t>
    </r>
  </si>
  <si>
    <r>
      <t xml:space="preserve">Freight Transported
</t>
    </r>
    <r>
      <rPr>
        <sz val="11"/>
        <color theme="1"/>
        <rFont val="Calibri"/>
        <family val="2"/>
        <scheme val="minor"/>
      </rPr>
      <t>(by originating province)</t>
    </r>
  </si>
  <si>
    <t>&lt;80k = red
80-161k = yellow
161k+ = green</t>
  </si>
  <si>
    <t>Note: EPA eGRID data, used for UCS' Ready for Work analysis, is limited to electricity generation within the U.S</t>
  </si>
  <si>
    <r>
      <t>% carbon-free</t>
    </r>
    <r>
      <rPr>
        <u/>
        <sz val="11"/>
        <color theme="10"/>
        <rFont val="Calibri"/>
        <family val="2"/>
        <scheme val="minor"/>
      </rPr>
      <t xml:space="preserve"> (incl. hydro + nuclear)
[Source: PowerSuite PowerPortal state energy data]</t>
    </r>
  </si>
  <si>
    <t>UCS rating</t>
  </si>
  <si>
    <t>Better = 25-30% carbon-free &amp; &lt;40% coal</t>
  </si>
  <si>
    <t>Best = &gt;30% carbon-free &amp; &lt;30% coal</t>
  </si>
  <si>
    <t>Guidelines for Canadian Provinces</t>
  </si>
  <si>
    <t>Rating</t>
  </si>
  <si>
    <t>Good
Better
Best</t>
  </si>
  <si>
    <t>Good = &lt;25% carbon-free &amp; ≥40% coal</t>
  </si>
  <si>
    <t xml:space="preserve">CER Provincial and Territorial Energy Profiles </t>
  </si>
  <si>
    <t>Cleanliness of Electric Grid Generation Sources</t>
  </si>
  <si>
    <t>Good, Better, or Best (based on UCS)</t>
  </si>
  <si>
    <t>Good = red
Better = yellow
Best = green
see tab for more info</t>
  </si>
  <si>
    <t>The grid will only get cleaner as Canada progresses toward its goal of net zero carbon emissions by 2050.</t>
  </si>
  <si>
    <t>Pembina Institute</t>
  </si>
  <si>
    <t>Tonne-KM</t>
  </si>
  <si>
    <t xml:space="preserve">NRCAN </t>
  </si>
  <si>
    <t>Price of Electricity in Province</t>
  </si>
  <si>
    <t>% of diesel costs</t>
  </si>
  <si>
    <r>
      <t xml:space="preserve">% coal
</t>
    </r>
    <r>
      <rPr>
        <sz val="11"/>
        <color theme="1"/>
        <rFont val="Calibri"/>
        <family val="2"/>
        <scheme val="minor"/>
      </rPr>
      <t>[Source: PowerSuite PowerPortal state energy data]</t>
    </r>
  </si>
  <si>
    <t xml:space="preserve">Any questions about this data or the analytical methodology should be directed to Jessie Lund, jlund@rmi.org. </t>
  </si>
  <si>
    <t>© 2020 North American Council for Freight Efficiency and Rocky Mountain Institute. All rights reserved.</t>
  </si>
  <si>
    <t>The contents of this document are provided for informational purposes only and do not constitute an endorsement of any product, service, industry practice, service provider, manufacturer, or manufacturing process. Nothing contained herein is intended to constitute legal, tax, or accounting advice, and NACFE and RMI assume no liability for use of the report contents. No portion of this report or accompanying materials may be copied, reproduced, or distributed in any manner without express attribution to the North American Council for Freight Efficiency.</t>
  </si>
  <si>
    <t xml:space="preserve">                                                                                               High-Potential Regions for Electric Trucks Data Analysis Tool - Canada</t>
  </si>
  <si>
    <r>
      <t xml:space="preserve">This is a download of the Canadian data and analysis behind </t>
    </r>
    <r>
      <rPr>
        <i/>
        <sz val="14"/>
        <color theme="1"/>
        <rFont val="Calibri"/>
        <family val="2"/>
        <scheme val="minor"/>
      </rPr>
      <t>High-Potential Regions for Electric Trucks.</t>
    </r>
    <r>
      <rPr>
        <sz val="14"/>
        <color theme="1"/>
        <rFont val="Calibri"/>
        <family val="2"/>
        <scheme val="minor"/>
      </rPr>
      <t xml:space="preserve"> (US data is in a separate workbook.)</t>
    </r>
  </si>
  <si>
    <t xml:space="preserve">                                                                                                                                                                                                   November 2020</t>
  </si>
  <si>
    <t>The Drive to Zero pledge does not include any specific targets for M/HDVs ZEV sales (e.g., 30% by 2030).</t>
  </si>
  <si>
    <t>Supportive Policies (grants, tax, etc.)</t>
  </si>
  <si>
    <t xml:space="preserve">Incentives for vehicle procurement </t>
  </si>
  <si>
    <t>According to the Climate Change Action Plan 2013-2020 updated budget, the Ecocamionnage program has a budget of $74,350,000 (http://www.environnement.gouv.qc.ca/changementsclimatiques/annexe1-repartition-finance.pdf)
The Transportez vert program provides up to $60k for DCFC stations. 50% of eligible expenses are covered, to a maximum of $15,000 for stations with power outputs between 20 kW and 49.9 kW and $60,000 for stations with outputs of 50 kW and above. (According to the program's framework, it incorporates actions 17.3 and 17.4 of the 2013-2020 climate action plan, which have a combined budget of $14,570,000)</t>
  </si>
  <si>
    <t xml:space="preserve">100% tax write-off for zero-emission light-, medium- and heavy-duty vehicles purchased by businesses. (https://tc.canada.ca/en/road-transportation/innovative-technologies/zero-emission-vehicles) </t>
  </si>
  <si>
    <t>Good = red
Better = yellow
Best = green</t>
  </si>
  <si>
    <r>
      <t>The</t>
    </r>
    <r>
      <rPr>
        <i/>
        <sz val="14"/>
        <color theme="1"/>
        <rFont val="Calibri"/>
        <family val="2"/>
        <scheme val="minor"/>
      </rPr>
      <t xml:space="preserve"> Province Data</t>
    </r>
    <r>
      <rPr>
        <sz val="14"/>
        <color theme="1"/>
        <rFont val="Calibri"/>
        <family val="2"/>
        <scheme val="minor"/>
      </rPr>
      <t xml:space="preserve"> tab shows the data used for each indicator of the analysis by province, while the </t>
    </r>
    <r>
      <rPr>
        <i/>
        <sz val="14"/>
        <color theme="1"/>
        <rFont val="Calibri"/>
        <family val="2"/>
        <scheme val="minor"/>
      </rPr>
      <t>Province Scores</t>
    </r>
    <r>
      <rPr>
        <sz val="14"/>
        <color theme="1"/>
        <rFont val="Calibri"/>
        <family val="2"/>
        <scheme val="minor"/>
      </rPr>
      <t xml:space="preserve"> tab shows how this data was scored to produce overall rankings for each province. </t>
    </r>
  </si>
  <si>
    <t xml:space="preserve">Additional tabs show the detailed data for various indicators, including heating and cooling degree days, electricity and diesel prices, air quality zones that exceed national standards, supportive policies, Drive to Zero partners, and funding availability. </t>
  </si>
  <si>
    <t>More detailed information on supportive policies and incentives is available from The Pembina Institute.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</si>
</sst>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00_);[Red]\(&quot;$&quot;#,##0.0000\)"/>
    <numFmt numFmtId="168" formatCode="_(&quot;$&quot;* #,##0.00000_);_(&quot;$&quot;* \(#,##0.00000\);_(&quot;$&quot;* &quot;-&quot;??_);_(@_)"/>
  </numFmts>
  <fonts count="1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0"/>
      <color rgb="FF403F41"/>
      <name val="Calibri"/>
      <family val="2"/>
      <scheme val="minor"/>
    </font>
    <font>
      <u/>
      <sz val="11"/>
      <color theme="10"/>
      <name val="Calibri"/>
      <family val="2"/>
      <scheme val="minor"/>
    </font>
    <font>
      <u/>
      <sz val="11"/>
      <color theme="1"/>
      <name val="Calibri"/>
      <family val="2"/>
      <scheme val="minor"/>
    </font>
    <font>
      <sz val="11"/>
      <name val="Calibri"/>
      <family val="2"/>
      <scheme val="minor"/>
    </font>
    <font>
      <sz val="8"/>
      <name val="Calibri"/>
      <family val="2"/>
      <scheme val="minor"/>
    </font>
    <font>
      <sz val="10"/>
      <name val="P-AVGARD"/>
    </font>
    <font>
      <b/>
      <sz val="11"/>
      <color theme="0"/>
      <name val="Calibri"/>
      <family val="2"/>
      <scheme val="minor"/>
    </font>
    <font>
      <sz val="11"/>
      <color theme="10"/>
      <name val="Calibri"/>
      <family val="2"/>
      <scheme val="minor"/>
    </font>
    <font>
      <b/>
      <sz val="11"/>
      <name val="Calibri"/>
      <family val="2"/>
      <scheme val="minor"/>
    </font>
    <font>
      <i/>
      <sz val="11"/>
      <color theme="1"/>
      <name val="Calibri"/>
      <family val="2"/>
      <scheme val="minor"/>
    </font>
    <font>
      <b/>
      <u/>
      <sz val="11"/>
      <color theme="10"/>
      <name val="Calibri"/>
      <family val="2"/>
      <scheme val="minor"/>
    </font>
    <font>
      <b/>
      <sz val="18"/>
      <color theme="1"/>
      <name val="Calibri"/>
      <family val="2"/>
      <scheme val="minor"/>
    </font>
    <font>
      <sz val="14"/>
      <color theme="1"/>
      <name val="Calibri"/>
      <family val="2"/>
      <scheme val="minor"/>
    </font>
    <font>
      <i/>
      <sz val="14"/>
      <color theme="1"/>
      <name val="Calibri"/>
      <family val="2"/>
      <scheme val="minor"/>
    </font>
    <font>
      <sz val="14"/>
      <color rgb="FF00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rgb="FFC5E4F0"/>
        <bgColor indexed="64"/>
      </patternFill>
    </fill>
    <fill>
      <patternFill patternType="solid">
        <fgColor rgb="FFA2B7DE"/>
        <bgColor indexed="64"/>
      </patternFill>
    </fill>
    <fill>
      <patternFill patternType="solid">
        <fgColor rgb="FFC0C1D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37" fontId="9" fillId="0" borderId="0"/>
  </cellStyleXfs>
  <cellXfs count="169">
    <xf numFmtId="0" fontId="0" fillId="0" borderId="0" xfId="0"/>
    <xf numFmtId="0" fontId="2"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wrapText="1"/>
    </xf>
    <xf numFmtId="0" fontId="4" fillId="2" borderId="1" xfId="0" applyFont="1" applyFill="1" applyBorder="1" applyAlignment="1">
      <alignment vertical="center" wrapText="1"/>
    </xf>
    <xf numFmtId="0" fontId="0" fillId="0" borderId="1" xfId="0" applyBorder="1" applyAlignment="1">
      <alignment wrapText="1"/>
    </xf>
    <xf numFmtId="0" fontId="0" fillId="2" borderId="1" xfId="0" applyFill="1" applyBorder="1" applyAlignment="1">
      <alignment wrapText="1"/>
    </xf>
    <xf numFmtId="0" fontId="2" fillId="2" borderId="1" xfId="0" applyFont="1" applyFill="1" applyBorder="1" applyAlignment="1">
      <alignment wrapText="1"/>
    </xf>
    <xf numFmtId="0" fontId="0" fillId="3" borderId="1" xfId="0" applyFill="1" applyBorder="1" applyAlignment="1">
      <alignment wrapText="1"/>
    </xf>
    <xf numFmtId="0" fontId="3" fillId="0" borderId="1" xfId="0" applyFont="1" applyFill="1" applyBorder="1" applyAlignment="1">
      <alignment wrapText="1"/>
    </xf>
    <xf numFmtId="0" fontId="0" fillId="0" borderId="1" xfId="0" applyFill="1" applyBorder="1" applyAlignment="1">
      <alignment wrapText="1"/>
    </xf>
    <xf numFmtId="164" fontId="0" fillId="0" borderId="1" xfId="1" applyNumberFormat="1" applyFont="1" applyFill="1" applyBorder="1" applyAlignment="1">
      <alignment wrapText="1"/>
    </xf>
    <xf numFmtId="0" fontId="2" fillId="0" borderId="1" xfId="0" applyFont="1" applyBorder="1" applyAlignment="1">
      <alignment horizontal="center" wrapText="1"/>
    </xf>
    <xf numFmtId="0" fontId="0" fillId="0" borderId="1" xfId="0" applyFont="1" applyBorder="1" applyAlignment="1">
      <alignment wrapText="1"/>
    </xf>
    <xf numFmtId="0" fontId="2" fillId="2" borderId="1" xfId="0" applyFont="1" applyFill="1" applyBorder="1" applyAlignment="1">
      <alignment horizontal="center" wrapText="1"/>
    </xf>
    <xf numFmtId="0" fontId="5" fillId="0" borderId="0" xfId="2"/>
    <xf numFmtId="0" fontId="2" fillId="0" borderId="0" xfId="0" applyFont="1"/>
    <xf numFmtId="0" fontId="5" fillId="0" borderId="0" xfId="2" applyAlignment="1">
      <alignment wrapText="1"/>
    </xf>
    <xf numFmtId="0" fontId="2" fillId="0" borderId="1" xfId="0" applyFont="1" applyFill="1" applyBorder="1" applyAlignment="1">
      <alignment wrapText="1"/>
    </xf>
    <xf numFmtId="49" fontId="0" fillId="0" borderId="0" xfId="0" applyNumberFormat="1"/>
    <xf numFmtId="0" fontId="0" fillId="0" borderId="0" xfId="0" applyAlignment="1">
      <alignment wrapText="1"/>
    </xf>
    <xf numFmtId="0" fontId="2" fillId="0" borderId="0" xfId="0" applyFont="1" applyFill="1" applyBorder="1" applyAlignment="1">
      <alignment wrapText="1"/>
    </xf>
    <xf numFmtId="0" fontId="0" fillId="0" borderId="0" xfId="0" applyAlignment="1"/>
    <xf numFmtId="0" fontId="0" fillId="0" borderId="1" xfId="0" applyBorder="1"/>
    <xf numFmtId="0" fontId="5" fillId="0" borderId="1" xfId="2" applyBorder="1"/>
    <xf numFmtId="0" fontId="5" fillId="0" borderId="1" xfId="2" applyBorder="1" applyAlignment="1">
      <alignment wrapText="1"/>
    </xf>
    <xf numFmtId="164" fontId="0" fillId="0" borderId="0" xfId="1" applyNumberFormat="1" applyFont="1"/>
    <xf numFmtId="0" fontId="3" fillId="0" borderId="3" xfId="0" applyFont="1" applyFill="1" applyBorder="1" applyAlignment="1">
      <alignment wrapText="1"/>
    </xf>
    <xf numFmtId="0" fontId="0" fillId="0" borderId="3" xfId="0" applyFill="1" applyBorder="1" applyAlignment="1">
      <alignment wrapText="1"/>
    </xf>
    <xf numFmtId="164" fontId="0" fillId="0" borderId="3" xfId="1" applyNumberFormat="1" applyFont="1" applyFill="1" applyBorder="1" applyAlignment="1">
      <alignment wrapText="1"/>
    </xf>
    <xf numFmtId="9" fontId="0" fillId="0" borderId="1" xfId="3" applyFont="1" applyFill="1" applyBorder="1"/>
    <xf numFmtId="0" fontId="2" fillId="4" borderId="1" xfId="0" applyFont="1" applyFill="1" applyBorder="1" applyAlignment="1">
      <alignment wrapText="1"/>
    </xf>
    <xf numFmtId="0" fontId="0" fillId="4" borderId="1" xfId="0" applyFont="1" applyFill="1" applyBorder="1" applyAlignment="1">
      <alignment wrapText="1"/>
    </xf>
    <xf numFmtId="0" fontId="2" fillId="2" borderId="1" xfId="0" applyFont="1" applyFill="1" applyBorder="1" applyAlignment="1">
      <alignment horizontal="center" wrapText="1"/>
    </xf>
    <xf numFmtId="0" fontId="2" fillId="0" borderId="0" xfId="0" applyFont="1" applyAlignment="1">
      <alignment wrapText="1"/>
    </xf>
    <xf numFmtId="0" fontId="0" fillId="0" borderId="0" xfId="0" applyFill="1" applyBorder="1" applyAlignment="1">
      <alignment wrapText="1"/>
    </xf>
    <xf numFmtId="1" fontId="0" fillId="0" borderId="3" xfId="3" applyNumberFormat="1" applyFont="1" applyFill="1" applyBorder="1"/>
    <xf numFmtId="0" fontId="2" fillId="2" borderId="1" xfId="0" applyFont="1" applyFill="1" applyBorder="1" applyAlignment="1">
      <alignment horizontal="center" wrapText="1"/>
    </xf>
    <xf numFmtId="0" fontId="3" fillId="0" borderId="0" xfId="0" applyFont="1"/>
    <xf numFmtId="165" fontId="0" fillId="0" borderId="0" xfId="0" applyNumberFormat="1"/>
    <xf numFmtId="0" fontId="0" fillId="0" borderId="0" xfId="0" applyBorder="1"/>
    <xf numFmtId="0" fontId="0" fillId="0" borderId="0" xfId="0" applyBorder="1" applyAlignment="1">
      <alignment wrapText="1"/>
    </xf>
    <xf numFmtId="0" fontId="0" fillId="0" borderId="0" xfId="0" applyFont="1"/>
    <xf numFmtId="0" fontId="0" fillId="0" borderId="0" xfId="0" applyFont="1" applyBorder="1" applyAlignment="1">
      <alignment wrapText="1"/>
    </xf>
    <xf numFmtId="0" fontId="0" fillId="0" borderId="0" xfId="0" applyFont="1" applyBorder="1"/>
    <xf numFmtId="166" fontId="0" fillId="0" borderId="0" xfId="4" applyNumberFormat="1" applyFont="1"/>
    <xf numFmtId="0" fontId="2" fillId="2" borderId="1" xfId="0" applyFont="1" applyFill="1" applyBorder="1" applyAlignment="1">
      <alignment horizontal="center" wrapText="1"/>
    </xf>
    <xf numFmtId="0" fontId="4" fillId="0" borderId="0" xfId="0" applyFont="1" applyFill="1" applyBorder="1" applyAlignment="1">
      <alignment vertical="center" wrapText="1"/>
    </xf>
    <xf numFmtId="0" fontId="0" fillId="0" borderId="0" xfId="0" applyFill="1"/>
    <xf numFmtId="0" fontId="4" fillId="2" borderId="5" xfId="0" applyFont="1" applyFill="1" applyBorder="1" applyAlignment="1">
      <alignment vertical="center" wrapText="1"/>
    </xf>
    <xf numFmtId="0" fontId="5" fillId="0" borderId="0" xfId="2" applyBorder="1" applyAlignment="1">
      <alignment wrapText="1"/>
    </xf>
    <xf numFmtId="0" fontId="0" fillId="2" borderId="1" xfId="0" applyFont="1" applyFill="1" applyBorder="1" applyAlignment="1">
      <alignment wrapText="1"/>
    </xf>
    <xf numFmtId="0" fontId="0" fillId="0" borderId="0" xfId="0" applyFont="1" applyAlignment="1">
      <alignment wrapText="1"/>
    </xf>
    <xf numFmtId="0" fontId="3" fillId="0" borderId="1" xfId="0" applyFont="1" applyFill="1" applyBorder="1" applyAlignment="1">
      <alignment horizontal="center" wrapText="1"/>
    </xf>
    <xf numFmtId="2" fontId="0" fillId="0" borderId="1" xfId="0" applyNumberFormat="1" applyFont="1" applyBorder="1" applyAlignment="1">
      <alignment wrapText="1"/>
    </xf>
    <xf numFmtId="167" fontId="0" fillId="0" borderId="0" xfId="0" applyNumberFormat="1" applyBorder="1"/>
    <xf numFmtId="0" fontId="0" fillId="0" borderId="1" xfId="0" applyFont="1" applyFill="1" applyBorder="1" applyAlignment="1">
      <alignment wrapText="1"/>
    </xf>
    <xf numFmtId="0" fontId="0" fillId="0" borderId="0" xfId="0" applyFont="1" applyFill="1" applyBorder="1" applyAlignment="1">
      <alignment wrapText="1"/>
    </xf>
    <xf numFmtId="0" fontId="5" fillId="0" borderId="1" xfId="2" applyFill="1" applyBorder="1" applyAlignment="1">
      <alignment wrapText="1"/>
    </xf>
    <xf numFmtId="0" fontId="5" fillId="0" borderId="0" xfId="2" applyFill="1" applyBorder="1" applyAlignment="1">
      <alignment wrapText="1"/>
    </xf>
    <xf numFmtId="49" fontId="0" fillId="0" borderId="1" xfId="0" applyNumberFormat="1" applyFont="1" applyFill="1" applyBorder="1" applyAlignment="1">
      <alignment wrapText="1"/>
    </xf>
    <xf numFmtId="49" fontId="0" fillId="0" borderId="0" xfId="0" applyNumberFormat="1" applyFont="1" applyFill="1" applyBorder="1" applyAlignment="1">
      <alignment wrapText="1"/>
    </xf>
    <xf numFmtId="0" fontId="3" fillId="0" borderId="0" xfId="0" applyFont="1" applyFill="1" applyBorder="1" applyAlignment="1">
      <alignment wrapText="1"/>
    </xf>
    <xf numFmtId="168" fontId="0" fillId="0" borderId="0" xfId="4" applyNumberFormat="1" applyFont="1" applyFill="1" applyBorder="1" applyAlignment="1">
      <alignment wrapText="1"/>
    </xf>
    <xf numFmtId="44" fontId="0" fillId="0" borderId="0" xfId="0" applyNumberFormat="1" applyAlignment="1">
      <alignment wrapText="1"/>
    </xf>
    <xf numFmtId="9" fontId="0" fillId="0" borderId="0" xfId="3" applyFont="1" applyAlignment="1">
      <alignment wrapText="1"/>
    </xf>
    <xf numFmtId="0" fontId="2" fillId="0" borderId="0" xfId="0" applyFont="1" applyFill="1" applyBorder="1" applyAlignment="1">
      <alignment horizontal="center" wrapText="1"/>
    </xf>
    <xf numFmtId="0" fontId="5" fillId="0" borderId="0" xfId="2" applyFill="1" applyBorder="1" applyAlignment="1">
      <alignment horizontal="center" wrapText="1"/>
    </xf>
    <xf numFmtId="0" fontId="3" fillId="0" borderId="3" xfId="0" applyFont="1" applyBorder="1" applyAlignment="1">
      <alignment wrapText="1"/>
    </xf>
    <xf numFmtId="0" fontId="0" fillId="0" borderId="3" xfId="0" applyBorder="1"/>
    <xf numFmtId="0" fontId="0" fillId="0" borderId="3" xfId="0" applyBorder="1" applyAlignment="1">
      <alignment wrapText="1"/>
    </xf>
    <xf numFmtId="0" fontId="3" fillId="0" borderId="6" xfId="0" applyFont="1" applyBorder="1" applyAlignment="1">
      <alignment wrapText="1"/>
    </xf>
    <xf numFmtId="1" fontId="0" fillId="0" borderId="1" xfId="0" applyNumberFormat="1" applyFont="1" applyBorder="1" applyAlignment="1">
      <alignment wrapText="1"/>
    </xf>
    <xf numFmtId="1" fontId="0" fillId="0" borderId="6" xfId="0" applyNumberFormat="1" applyFont="1" applyBorder="1" applyAlignment="1">
      <alignment wrapText="1"/>
    </xf>
    <xf numFmtId="1" fontId="0" fillId="0" borderId="1" xfId="0" applyNumberFormat="1" applyBorder="1"/>
    <xf numFmtId="1" fontId="0" fillId="0" borderId="6" xfId="0" applyNumberFormat="1" applyBorder="1"/>
    <xf numFmtId="0" fontId="3" fillId="0" borderId="2" xfId="0" applyFont="1" applyBorder="1" applyAlignment="1">
      <alignment wrapText="1"/>
    </xf>
    <xf numFmtId="1" fontId="0" fillId="0" borderId="2" xfId="0" applyNumberFormat="1" applyFont="1" applyBorder="1" applyAlignment="1">
      <alignment wrapText="1"/>
    </xf>
    <xf numFmtId="1" fontId="0" fillId="0" borderId="2" xfId="0" applyNumberFormat="1" applyBorder="1"/>
    <xf numFmtId="0" fontId="0" fillId="0" borderId="0" xfId="0" applyFont="1" applyFill="1" applyBorder="1" applyAlignment="1"/>
    <xf numFmtId="1" fontId="0" fillId="0" borderId="3" xfId="0" applyNumberFormat="1" applyBorder="1"/>
    <xf numFmtId="0" fontId="2" fillId="2" borderId="0" xfId="0" applyFont="1" applyFill="1" applyBorder="1" applyAlignment="1">
      <alignment wrapText="1"/>
    </xf>
    <xf numFmtId="0" fontId="0" fillId="0" borderId="0" xfId="0" applyFont="1" applyFill="1" applyBorder="1" applyAlignment="1">
      <alignment wrapText="1"/>
    </xf>
    <xf numFmtId="0" fontId="7" fillId="0" borderId="0" xfId="2" applyFont="1" applyFill="1" applyBorder="1" applyAlignment="1">
      <alignment horizontal="left" wrapText="1"/>
    </xf>
    <xf numFmtId="0" fontId="10" fillId="0" borderId="0" xfId="0" applyFont="1" applyFill="1" applyBorder="1" applyAlignment="1">
      <alignment horizontal="center" wrapText="1"/>
    </xf>
    <xf numFmtId="0" fontId="1" fillId="0" borderId="0" xfId="0" applyFont="1" applyFill="1"/>
    <xf numFmtId="0" fontId="1" fillId="0" borderId="0" xfId="0" applyFont="1"/>
    <xf numFmtId="164" fontId="1" fillId="0" borderId="0" xfId="1" applyNumberFormat="1" applyFont="1"/>
    <xf numFmtId="164" fontId="0" fillId="0" borderId="0" xfId="1" applyNumberFormat="1" applyFont="1" applyFill="1"/>
    <xf numFmtId="3" fontId="2" fillId="0" borderId="0" xfId="0" applyNumberFormat="1" applyFont="1" applyFill="1" applyBorder="1" applyAlignment="1">
      <alignment wrapText="1"/>
    </xf>
    <xf numFmtId="3" fontId="0" fillId="0" borderId="0" xfId="0" applyNumberFormat="1" applyFont="1" applyFill="1" applyBorder="1" applyAlignment="1">
      <alignment wrapText="1"/>
    </xf>
    <xf numFmtId="0" fontId="12" fillId="0" borderId="0" xfId="2" applyFont="1" applyFill="1" applyBorder="1" applyAlignment="1">
      <alignment horizontal="left" wrapText="1"/>
    </xf>
    <xf numFmtId="0" fontId="4" fillId="0" borderId="1" xfId="0" applyFont="1" applyFill="1" applyBorder="1" applyAlignment="1">
      <alignment vertical="center" wrapText="1"/>
    </xf>
    <xf numFmtId="0" fontId="5" fillId="0" borderId="0" xfId="2" applyFill="1" applyBorder="1" applyAlignment="1">
      <alignment horizontal="left" wrapText="1"/>
    </xf>
    <xf numFmtId="0" fontId="11" fillId="0" borderId="0" xfId="2" applyFont="1" applyFill="1" applyBorder="1" applyAlignment="1">
      <alignment horizontal="left"/>
    </xf>
    <xf numFmtId="0" fontId="7" fillId="0" borderId="0" xfId="2" applyFont="1" applyFill="1" applyBorder="1" applyAlignment="1">
      <alignment horizontal="left"/>
    </xf>
    <xf numFmtId="0" fontId="2" fillId="5" borderId="0" xfId="0" applyFont="1" applyFill="1" applyBorder="1" applyAlignment="1">
      <alignment wrapText="1"/>
    </xf>
    <xf numFmtId="0" fontId="2" fillId="0" borderId="1" xfId="0" applyFont="1" applyFill="1" applyBorder="1" applyAlignment="1">
      <alignment horizontal="center" wrapText="1"/>
    </xf>
    <xf numFmtId="0" fontId="3" fillId="0" borderId="0" xfId="0" applyFont="1" applyAlignment="1">
      <alignment wrapText="1"/>
    </xf>
    <xf numFmtId="0" fontId="0" fillId="0" borderId="1" xfId="0" applyFont="1" applyFill="1" applyBorder="1" applyAlignment="1"/>
    <xf numFmtId="6" fontId="0" fillId="0" borderId="0" xfId="0" applyNumberFormat="1"/>
    <xf numFmtId="6" fontId="0" fillId="0" borderId="0" xfId="0" applyNumberFormat="1" applyFill="1" applyBorder="1" applyAlignment="1">
      <alignment wrapText="1"/>
    </xf>
    <xf numFmtId="6" fontId="0" fillId="0" borderId="0" xfId="0" applyNumberFormat="1" applyAlignment="1">
      <alignment wrapText="1"/>
    </xf>
    <xf numFmtId="166" fontId="0" fillId="0" borderId="0" xfId="4" applyNumberFormat="1" applyFont="1" applyAlignment="1">
      <alignment wrapText="1"/>
    </xf>
    <xf numFmtId="8" fontId="0" fillId="0" borderId="0" xfId="0" applyNumberFormat="1" applyAlignment="1">
      <alignment wrapText="1"/>
    </xf>
    <xf numFmtId="0" fontId="3" fillId="0" borderId="1" xfId="0" applyFont="1" applyFill="1" applyBorder="1" applyAlignment="1">
      <alignment horizontal="center"/>
    </xf>
    <xf numFmtId="0" fontId="0" fillId="0" borderId="0" xfId="0" applyFill="1" applyAlignment="1"/>
    <xf numFmtId="0" fontId="0" fillId="0" borderId="1" xfId="0" applyFill="1" applyBorder="1"/>
    <xf numFmtId="0" fontId="0" fillId="0" borderId="1" xfId="0" applyFont="1" applyFill="1" applyBorder="1" applyAlignment="1">
      <alignment horizontal="center" wrapText="1"/>
    </xf>
    <xf numFmtId="0" fontId="5" fillId="0" borderId="1" xfId="2" applyFill="1" applyBorder="1" applyAlignment="1">
      <alignment horizontal="center" wrapText="1"/>
    </xf>
    <xf numFmtId="1" fontId="0" fillId="0" borderId="1" xfId="0" applyNumberFormat="1" applyFont="1" applyFill="1" applyBorder="1" applyAlignment="1">
      <alignment wrapText="1"/>
    </xf>
    <xf numFmtId="10" fontId="0" fillId="0" borderId="0" xfId="0" applyNumberFormat="1"/>
    <xf numFmtId="9" fontId="0" fillId="0" borderId="0" xfId="0" applyNumberFormat="1"/>
    <xf numFmtId="0" fontId="14" fillId="0" borderId="0" xfId="2" applyFont="1" applyAlignment="1">
      <alignment wrapText="1"/>
    </xf>
    <xf numFmtId="9" fontId="0" fillId="0" borderId="3" xfId="3" applyFont="1" applyFill="1" applyBorder="1"/>
    <xf numFmtId="1" fontId="2" fillId="0" borderId="1" xfId="0" applyNumberFormat="1" applyFont="1" applyBorder="1" applyAlignment="1">
      <alignment wrapText="1"/>
    </xf>
    <xf numFmtId="1" fontId="0" fillId="0" borderId="1" xfId="0" applyNumberFormat="1" applyFill="1" applyBorder="1"/>
    <xf numFmtId="11" fontId="0" fillId="0" borderId="0" xfId="0" applyNumberFormat="1"/>
    <xf numFmtId="0" fontId="2" fillId="6" borderId="3" xfId="0" applyFont="1" applyFill="1" applyBorder="1" applyAlignment="1">
      <alignment wrapText="1"/>
    </xf>
    <xf numFmtId="0" fontId="2" fillId="6" borderId="1" xfId="0" applyFont="1" applyFill="1" applyBorder="1" applyAlignment="1">
      <alignment wrapText="1"/>
    </xf>
    <xf numFmtId="0" fontId="0" fillId="6" borderId="3" xfId="0" applyFont="1" applyFill="1" applyBorder="1" applyAlignment="1">
      <alignment wrapText="1"/>
    </xf>
    <xf numFmtId="0" fontId="0" fillId="6" borderId="1" xfId="0" applyFont="1" applyFill="1" applyBorder="1" applyAlignment="1">
      <alignment wrapText="1"/>
    </xf>
    <xf numFmtId="0" fontId="5" fillId="6" borderId="1" xfId="2" applyFill="1" applyBorder="1" applyAlignment="1">
      <alignment wrapText="1"/>
    </xf>
    <xf numFmtId="0" fontId="2" fillId="7" borderId="3" xfId="0" applyFont="1" applyFill="1" applyBorder="1" applyAlignment="1">
      <alignment wrapText="1"/>
    </xf>
    <xf numFmtId="0" fontId="2" fillId="7" borderId="1" xfId="0" applyFont="1" applyFill="1" applyBorder="1" applyAlignment="1">
      <alignment wrapText="1"/>
    </xf>
    <xf numFmtId="164" fontId="2" fillId="7" borderId="1" xfId="1" applyNumberFormat="1" applyFont="1" applyFill="1" applyBorder="1" applyAlignment="1">
      <alignment wrapText="1"/>
    </xf>
    <xf numFmtId="164" fontId="0" fillId="7" borderId="1" xfId="1" applyNumberFormat="1" applyFont="1" applyFill="1" applyBorder="1"/>
    <xf numFmtId="0" fontId="0" fillId="7" borderId="1" xfId="0" applyFont="1" applyFill="1" applyBorder="1" applyAlignment="1">
      <alignment wrapText="1"/>
    </xf>
    <xf numFmtId="164" fontId="5" fillId="7" borderId="1" xfId="2" applyNumberFormat="1" applyFill="1" applyBorder="1" applyAlignment="1">
      <alignment wrapText="1"/>
    </xf>
    <xf numFmtId="0" fontId="5" fillId="7" borderId="1" xfId="2" applyFill="1" applyBorder="1" applyAlignment="1">
      <alignment wrapText="1"/>
    </xf>
    <xf numFmtId="0" fontId="0" fillId="7" borderId="1" xfId="0" applyFill="1" applyBorder="1"/>
    <xf numFmtId="164" fontId="0" fillId="7" borderId="1" xfId="1" applyNumberFormat="1" applyFont="1" applyFill="1" applyBorder="1" applyAlignment="1">
      <alignment wrapText="1"/>
    </xf>
    <xf numFmtId="0" fontId="2" fillId="8" borderId="1" xfId="0" applyFont="1" applyFill="1" applyBorder="1" applyAlignment="1">
      <alignment wrapText="1"/>
    </xf>
    <xf numFmtId="0" fontId="0" fillId="8" borderId="1" xfId="0" applyFont="1" applyFill="1" applyBorder="1" applyAlignment="1">
      <alignment wrapText="1"/>
    </xf>
    <xf numFmtId="0" fontId="0" fillId="8" borderId="1" xfId="0" applyFill="1" applyBorder="1"/>
    <xf numFmtId="0" fontId="5" fillId="8" borderId="1" xfId="2" applyFill="1" applyBorder="1" applyAlignment="1">
      <alignment wrapText="1"/>
    </xf>
    <xf numFmtId="0" fontId="6" fillId="8" borderId="1" xfId="0" applyFont="1" applyFill="1" applyBorder="1" applyAlignment="1">
      <alignment wrapText="1"/>
    </xf>
    <xf numFmtId="0" fontId="0" fillId="8" borderId="1" xfId="0" applyFill="1" applyBorder="1" applyAlignment="1">
      <alignment wrapText="1"/>
    </xf>
    <xf numFmtId="0" fontId="7" fillId="6" borderId="1" xfId="2" applyFont="1" applyFill="1" applyBorder="1" applyAlignment="1">
      <alignment wrapText="1"/>
    </xf>
    <xf numFmtId="0" fontId="2" fillId="2" borderId="5" xfId="0" applyFont="1" applyFill="1" applyBorder="1" applyAlignment="1">
      <alignment wrapText="1"/>
    </xf>
    <xf numFmtId="0" fontId="0" fillId="0" borderId="5" xfId="0" applyFill="1" applyBorder="1" applyAlignment="1">
      <alignment wrapText="1"/>
    </xf>
    <xf numFmtId="0" fontId="2" fillId="2" borderId="0" xfId="0" applyFont="1" applyFill="1" applyBorder="1" applyAlignment="1">
      <alignment horizontal="center" wrapText="1"/>
    </xf>
    <xf numFmtId="0" fontId="5" fillId="8" borderId="0" xfId="2" applyFill="1"/>
    <xf numFmtId="0" fontId="15" fillId="0" borderId="0" xfId="0" applyFont="1"/>
    <xf numFmtId="0" fontId="16" fillId="0" borderId="0" xfId="0" applyFont="1" applyAlignment="1">
      <alignment wrapText="1"/>
    </xf>
    <xf numFmtId="0" fontId="18" fillId="0" borderId="0" xfId="0" applyFont="1" applyAlignment="1">
      <alignment horizontal="left" vertical="center" wrapText="1" readingOrder="1"/>
    </xf>
    <xf numFmtId="0" fontId="3" fillId="0" borderId="1" xfId="0" applyFont="1" applyBorder="1"/>
    <xf numFmtId="0" fontId="2" fillId="0" borderId="0" xfId="0" applyFont="1" applyAlignment="1">
      <alignment horizontal="center" wrapText="1"/>
    </xf>
    <xf numFmtId="0" fontId="2" fillId="6" borderId="4" xfId="0" applyFont="1" applyFill="1" applyBorder="1" applyAlignment="1">
      <alignment horizontal="center" wrapText="1"/>
    </xf>
    <xf numFmtId="0" fontId="2" fillId="6" borderId="3" xfId="0" applyFont="1" applyFill="1" applyBorder="1" applyAlignment="1">
      <alignment horizontal="center" wrapText="1"/>
    </xf>
    <xf numFmtId="0" fontId="2" fillId="7" borderId="2" xfId="0" applyFont="1" applyFill="1" applyBorder="1" applyAlignment="1">
      <alignment horizontal="center" wrapText="1"/>
    </xf>
    <xf numFmtId="0" fontId="2" fillId="7" borderId="4" xfId="0" applyFont="1" applyFill="1" applyBorder="1" applyAlignment="1">
      <alignment horizontal="center" wrapText="1"/>
    </xf>
    <xf numFmtId="0" fontId="2" fillId="8" borderId="4" xfId="0" applyFont="1" applyFill="1" applyBorder="1" applyAlignment="1">
      <alignment horizontal="center" wrapText="1"/>
    </xf>
    <xf numFmtId="0" fontId="2" fillId="8" borderId="3" xfId="0" applyFont="1" applyFill="1" applyBorder="1" applyAlignment="1">
      <alignment horizontal="center" wrapText="1"/>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2" fillId="6" borderId="1" xfId="0" applyFont="1" applyFill="1" applyBorder="1" applyAlignment="1">
      <alignment horizontal="center" wrapText="1"/>
    </xf>
    <xf numFmtId="0" fontId="0" fillId="0" borderId="0" xfId="0" applyFont="1" applyFill="1" applyBorder="1" applyAlignment="1">
      <alignment wrapText="1"/>
    </xf>
    <xf numFmtId="0" fontId="7" fillId="0" borderId="0" xfId="2" applyFont="1" applyFill="1" applyAlignment="1">
      <alignment horizontal="left" wrapText="1"/>
    </xf>
    <xf numFmtId="3" fontId="0" fillId="0" borderId="0" xfId="0" applyNumberFormat="1" applyFont="1" applyFill="1" applyBorder="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6" xfId="0" applyFont="1" applyBorder="1" applyAlignment="1">
      <alignment horizontal="center" wrapText="1"/>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6" xfId="0" applyFont="1" applyBorder="1" applyAlignment="1">
      <alignment horizontal="center" wrapText="1"/>
    </xf>
    <xf numFmtId="0" fontId="5" fillId="0" borderId="1" xfId="2" applyBorder="1" applyAlignment="1">
      <alignment horizontal="center" wrapText="1"/>
    </xf>
    <xf numFmtId="0" fontId="5" fillId="0" borderId="2" xfId="2" applyBorder="1" applyAlignment="1">
      <alignment horizontal="center" wrapText="1"/>
    </xf>
    <xf numFmtId="0" fontId="5" fillId="0" borderId="6" xfId="2" applyBorder="1" applyAlignment="1">
      <alignment horizontal="center" wrapText="1"/>
    </xf>
  </cellXfs>
  <cellStyles count="6">
    <cellStyle name="Comma" xfId="1" builtinId="3"/>
    <cellStyle name="Currency" xfId="4" builtinId="4"/>
    <cellStyle name="Hyperlink" xfId="2" builtinId="8"/>
    <cellStyle name="Normal" xfId="0" builtinId="0"/>
    <cellStyle name="Normal 5" xfId="5" xr:uid="{119A5DD0-8671-41F1-8D23-CDD8E1220EAD}"/>
    <cellStyle name="Percent" xfId="3" builtinId="5"/>
  </cellStyles>
  <dxfs count="46">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0C1D0"/>
      <color rgb="FFA2B7DE"/>
      <color rgb="FFC5E4F0"/>
      <color rgb="FFFDB9F2"/>
      <color rgb="FFF949DC"/>
      <color rgb="FFCCCCFF"/>
      <color rgb="FFCC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0</xdr:rowOff>
    </xdr:from>
    <xdr:to>
      <xdr:col>0</xdr:col>
      <xdr:colOff>4785186</xdr:colOff>
      <xdr:row>2</xdr:row>
      <xdr:rowOff>350520</xdr:rowOff>
    </xdr:to>
    <xdr:pic>
      <xdr:nvPicPr>
        <xdr:cNvPr id="2" name="Picture 1">
          <a:extLst>
            <a:ext uri="{FF2B5EF4-FFF2-40B4-BE49-F238E27FC236}">
              <a16:creationId xmlns:a16="http://schemas.microsoft.com/office/drawing/2014/main" id="{EB61672E-A739-42A9-8D29-968A3604B8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0"/>
          <a:ext cx="4617546" cy="1112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1021080</xdr:colOff>
      <xdr:row>0</xdr:row>
      <xdr:rowOff>556260</xdr:rowOff>
    </xdr:from>
    <xdr:to>
      <xdr:col>15</xdr:col>
      <xdr:colOff>228600</xdr:colOff>
      <xdr:row>13</xdr:row>
      <xdr:rowOff>70567</xdr:rowOff>
    </xdr:to>
    <xdr:pic>
      <xdr:nvPicPr>
        <xdr:cNvPr id="3" name="Picture 2">
          <a:extLst>
            <a:ext uri="{FF2B5EF4-FFF2-40B4-BE49-F238E27FC236}">
              <a16:creationId xmlns:a16="http://schemas.microsoft.com/office/drawing/2014/main" id="{64FCB5CE-139F-419B-8B13-CDF08B4F2B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1940" y="556260"/>
          <a:ext cx="7772400" cy="3049987"/>
        </a:xfrm>
        <a:prstGeom prst="rect">
          <a:avLst/>
        </a:prstGeom>
      </xdr:spPr>
    </xdr:pic>
    <xdr:clientData/>
  </xdr:twoCellAnchor>
  <xdr:twoCellAnchor editAs="oneCell">
    <xdr:from>
      <xdr:col>3</xdr:col>
      <xdr:colOff>342901</xdr:colOff>
      <xdr:row>3</xdr:row>
      <xdr:rowOff>60961</xdr:rowOff>
    </xdr:from>
    <xdr:to>
      <xdr:col>6</xdr:col>
      <xdr:colOff>975361</xdr:colOff>
      <xdr:row>23</xdr:row>
      <xdr:rowOff>53341</xdr:rowOff>
    </xdr:to>
    <xdr:pic>
      <xdr:nvPicPr>
        <xdr:cNvPr id="5" name="Picture 4">
          <a:extLst>
            <a:ext uri="{FF2B5EF4-FFF2-40B4-BE49-F238E27FC236}">
              <a16:creationId xmlns:a16="http://schemas.microsoft.com/office/drawing/2014/main" id="{D7D01337-5FDD-43C0-9B09-E1F1080322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74721" y="1036321"/>
          <a:ext cx="4381500" cy="43815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essie" id="{CAF2BEF4-FED1-49E1-8B9A-F24B06535D80}" userId="S::jlund@RMI.org::b37225a4-a5e6-4006-9dd0-cc9cff3e8a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0-11-04T00:41:45.19" personId="{CAF2BEF4-FED1-49E1-8B9A-F24B06535D80}" id="{9363E9B0-276B-40D9-B472-2AEB1575588B}">
    <text>$2.63 CAN = $2 US</text>
  </threadedComment>
</ThreadedComments>
</file>

<file path=xl/threadedComments/threadedComment2.xml><?xml version="1.0" encoding="utf-8"?>
<ThreadedComments xmlns="http://schemas.microsoft.com/office/spreadsheetml/2018/threadedcomments" xmlns:x="http://schemas.openxmlformats.org/spreadsheetml/2006/main">
  <threadedComment ref="P7" dT="2020-11-04T00:41:45.19" personId="{CAF2BEF4-FED1-49E1-8B9A-F24B06535D80}" id="{1AB88A1D-6201-400D-9DE8-2D006592DF6F}">
    <text>$2.63 CAN = $2 US</text>
  </threadedComment>
</ThreadedComments>
</file>

<file path=xl/threadedComments/threadedComment3.xml><?xml version="1.0" encoding="utf-8"?>
<ThreadedComments xmlns="http://schemas.microsoft.com/office/spreadsheetml/2018/threadedcomments" xmlns:x="http://schemas.openxmlformats.org/spreadsheetml/2006/main">
  <threadedComment ref="G4" dT="2020-11-17T04:28:11.48" personId="{CAF2BEF4-FED1-49E1-8B9A-F24B06535D80}" id="{2FF48010-768A-4B5B-BBC1-8D6D60606B8F}">
    <text>includes federal tax write off</text>
  </threadedComment>
  <threadedComment ref="B6" dT="2020-11-02T21:13:58.66" personId="{CAF2BEF4-FED1-49E1-8B9A-F24B06535D80}" id="{3B811240-5E19-4C57-A1AC-313ED8744058}">
    <text>http://pluginbc.ca/suvi/</text>
  </threadedComment>
  <threadedComment ref="B15" dT="2020-11-02T21:20:59.04" personId="{CAF2BEF4-FED1-49E1-8B9A-F24B06535D80}" id="{961B4621-C5DF-40C5-8A2E-EC4DA8DF49C0}">
    <text>https://www.transports.gouv.qc.ca/fr/aide-finan/entreprises-camionnage/aide-ecocamionnage/Pages/aide-ecocamionnage.aspx</text>
  </threadedComment>
  <threadedComment ref="B15" dT="2020-11-02T21:31:36.83" personId="{CAF2BEF4-FED1-49E1-8B9A-F24B06535D80}" id="{2860DE4A-FC2D-41BC-9CF7-30D87A60ACFA}" parentId="{961B4621-C5DF-40C5-8A2E-EC4DA8DF49C0}">
    <text>https://transitionenergetique.gouv.qc.ca/fileadmin/medias/pdf/transport/TV_Liste_des_technologies_admissibles_2020-09.pdf</text>
  </threadedComment>
  <threadedComment ref="B15" dT="2020-11-02T21:47:22.97" personId="{CAF2BEF4-FED1-49E1-8B9A-F24B06535D80}" id="{7DE4261F-3DCE-4AB0-9281-2F737251B6E2}" parentId="{961B4621-C5DF-40C5-8A2E-EC4DA8DF49C0}">
    <text>https://transitionenergetique.gouv.qc.ca/transport/programmes/transportez-vert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150.statcan.gc.ca/n1/pub/50-503-x/50-503-x2018001-eng.htm" TargetMode="Externa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1" Type="http://schemas.openxmlformats.org/officeDocument/2006/relationships/hyperlink" Target="https://globaldrivetozero.org/about/pledge-partners/"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open.canada.ca/data/en/dataset/9aea572f-f54f-42a1-b411-0b06390ed9f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pembina.org/" TargetMode="External"/><Relationship Id="rId3" Type="http://schemas.openxmlformats.org/officeDocument/2006/relationships/hyperlink" Target="https://globaldrivetozero.org/about/pledge-partners/" TargetMode="External"/><Relationship Id="rId7" Type="http://schemas.openxmlformats.org/officeDocument/2006/relationships/hyperlink" Target="https://www.nrcan.gc.ca/science-data/data-analysis/energy-data-analysis/energy-facts/electricity-facts/20068" TargetMode="External"/><Relationship Id="rId12" Type="http://schemas.microsoft.com/office/2017/10/relationships/threadedComment" Target="../threadedComments/threadedComment1.xml"/><Relationship Id="rId2" Type="http://schemas.openxmlformats.org/officeDocument/2006/relationships/hyperlink" Target="https://portfoliomanager.energystar.gov/pm/degreeDaysCalculator" TargetMode="External"/><Relationship Id="rId1" Type="http://schemas.openxmlformats.org/officeDocument/2006/relationships/hyperlink" Target="http://data.ec.gc.ca/data/air/monitor/monitoring-of-atmospheric-gases/ground-level-ozone/?lang=en" TargetMode="External"/><Relationship Id="rId6" Type="http://schemas.openxmlformats.org/officeDocument/2006/relationships/hyperlink" Target="https://www.cer-rec.gc.ca/en/data-analysis/energy-markets/provincial-territorial-energy-profiles/provincial-territorial-energy-profiles-canada.html" TargetMode="External"/><Relationship Id="rId11" Type="http://schemas.openxmlformats.org/officeDocument/2006/relationships/comments" Target="../comments1.xml"/><Relationship Id="rId5" Type="http://schemas.openxmlformats.org/officeDocument/2006/relationships/hyperlink" Target="https://www150.statcan.gc.ca/n1/pub/50-503-x/50-503-x2018001-eng.htm" TargetMode="External"/><Relationship Id="rId10" Type="http://schemas.openxmlformats.org/officeDocument/2006/relationships/vmlDrawing" Target="../drawings/vmlDrawing1.vml"/><Relationship Id="rId4" Type="http://schemas.openxmlformats.org/officeDocument/2006/relationships/hyperlink" Target="https://open.canada.ca/data/en/dataset/9aea572f-f54f-42a1-b411-0b06390ed9f9"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embina.org/" TargetMode="External"/><Relationship Id="rId3" Type="http://schemas.openxmlformats.org/officeDocument/2006/relationships/hyperlink" Target="https://globaldrivetozero.org/about/pledge-partners/" TargetMode="External"/><Relationship Id="rId7" Type="http://schemas.openxmlformats.org/officeDocument/2006/relationships/hyperlink" Target="https://www.nrcan.gc.ca/science-data/data-analysis/energy-data-analysis/energy-facts/electricity-facts/20068" TargetMode="External"/><Relationship Id="rId12" Type="http://schemas.microsoft.com/office/2017/10/relationships/threadedComment" Target="../threadedComments/threadedComment2.xml"/><Relationship Id="rId2" Type="http://schemas.openxmlformats.org/officeDocument/2006/relationships/hyperlink" Target="https://portfoliomanager.energystar.gov/pm/degreeDaysCalculator" TargetMode="External"/><Relationship Id="rId1" Type="http://schemas.openxmlformats.org/officeDocument/2006/relationships/hyperlink" Target="http://data.ec.gc.ca/data/air/monitor/monitoring-of-atmospheric-gases/ground-level-ozone/?lang=en" TargetMode="External"/><Relationship Id="rId6" Type="http://schemas.openxmlformats.org/officeDocument/2006/relationships/hyperlink" Target="https://www.cer-rec.gc.ca/en/data-analysis/energy-markets/provincial-territorial-energy-profiles/provincial-territorial-energy-profiles-canada.html" TargetMode="External"/><Relationship Id="rId11" Type="http://schemas.openxmlformats.org/officeDocument/2006/relationships/comments" Target="../comments2.xml"/><Relationship Id="rId5" Type="http://schemas.openxmlformats.org/officeDocument/2006/relationships/hyperlink" Target="https://www150.statcan.gc.ca/n1/pub/50-503-x/50-503-x2018001-eng.htm" TargetMode="External"/><Relationship Id="rId10" Type="http://schemas.openxmlformats.org/officeDocument/2006/relationships/vmlDrawing" Target="../drawings/vmlDrawing2.vml"/><Relationship Id="rId4" Type="http://schemas.openxmlformats.org/officeDocument/2006/relationships/hyperlink" Target="https://open.canada.ca/data/en/dataset/9aea572f-f54f-42a1-b411-0b06390ed9f9"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portfoliomanager.energystar.gov/pm/degreeDaysCalculator" TargetMode="External"/><Relationship Id="rId2" Type="http://schemas.openxmlformats.org/officeDocument/2006/relationships/hyperlink" Target="https://portfoliomanager.energystar.gov/pm/degreeDaysCalculator" TargetMode="External"/><Relationship Id="rId1" Type="http://schemas.openxmlformats.org/officeDocument/2006/relationships/hyperlink" Target="https://en.wikipedia.org/wiki/List_of_Canadian_provinces_and_territories%27_largest_municipaliti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northlandutilities.com/content/dam/web/northland-utilities/2019-06-01%20NUYL%20Rate%20Schedules.pdf" TargetMode="External"/><Relationship Id="rId2" Type="http://schemas.openxmlformats.org/officeDocument/2006/relationships/hyperlink" Target="https://www.qec.nu.ca/customer-care/accounts-and-billing/customer-rates" TargetMode="External"/><Relationship Id="rId1" Type="http://schemas.openxmlformats.org/officeDocument/2006/relationships/hyperlink" Target="https://www.nrcan.gc.ca/science-data/data-analysis/energy-data-analysis/energy-facts/electricity-facts/20068" TargetMode="External"/><Relationship Id="rId5" Type="http://schemas.openxmlformats.org/officeDocument/2006/relationships/printerSettings" Target="../printerSettings/printerSettings5.bin"/><Relationship Id="rId4" Type="http://schemas.openxmlformats.org/officeDocument/2006/relationships/hyperlink" Target="https://www.atcoelectricyukon.com/content/dam/web/electric-yukon/YECL-YEC-Rate-Schedules-10-2020.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er-rec.gc.ca/en/data-analysis/energy-markets/provincial-territorial-energy-profiles/provincial-territorial-energy-profiles-yukon.html" TargetMode="External"/><Relationship Id="rId2" Type="http://schemas.openxmlformats.org/officeDocument/2006/relationships/hyperlink" Target="https://www2.nrcan.gc.ca/eneene/sources/pripri/prices_bycity_e.cfm?productID=5&amp;locationID=8&amp;locationID=43&amp;locationID=39&amp;locationID=35&amp;locationID=28&amp;locationID=13&amp;locationID=44&amp;locationID=17&amp;locationID=2&amp;locationID=1&amp;locationID=15&amp;locationID=7&amp;frequency=M&amp;priceYear=2020&amp;Redisplay=" TargetMode="External"/><Relationship Id="rId1" Type="http://schemas.openxmlformats.org/officeDocument/2006/relationships/hyperlink" Target="https://en.wikipedia.org/wiki/List_of_Canadian_provinces_and_territories%27_largest_municipalit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2.nrcan.gc.ca/eneene/sources/pripri/prices_bycity_e.cfm?productID=5&amp;locationID=8&amp;locationID=43&amp;locationID=39&amp;locationID=35&amp;locationID=28&amp;locationID=13&amp;locationID=44&amp;locationID=17&amp;locationID=2&amp;locationID=1&amp;locationID=15&amp;locationID=7&amp;frequency=M&amp;priceYear=2020&amp;Redisplay=" TargetMode="External"/><Relationship Id="rId1" Type="http://schemas.openxmlformats.org/officeDocument/2006/relationships/hyperlink" Target="https://www.nrcan.gc.ca/science-data/data-analysis/energy-data-analysis/energy-facts/electricity-facts/20068"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12.statcan.gc.ca/census-recensement/2016/dp-pd/hlt-fst/pd-pl/Table.cfm?Lang=Eng&amp;T=801&amp;SR=1&amp;S=3&amp;O=D&amp;RPP=100&amp;PR=35" TargetMode="External"/><Relationship Id="rId2" Type="http://schemas.openxmlformats.org/officeDocument/2006/relationships/hyperlink" Target="http://www.environnement.gouv.qc.ca/air/bilan/qualite-air-quebec-2016.pdf" TargetMode="External"/><Relationship Id="rId1" Type="http://schemas.openxmlformats.org/officeDocument/2006/relationships/hyperlink" Target="http://www.airqualityontario.com/downloads/AirQualityInOntarioReportAndAppendix2016.pdf" TargetMode="Externa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powersuite.aee.net/portal/states/WI/energy_data" TargetMode="External"/><Relationship Id="rId1" Type="http://schemas.openxmlformats.org/officeDocument/2006/relationships/hyperlink" Target="https://www.cer-rec.gc.ca/en/data-analysis/energy-markets/provincial-territorial-energy-profiles/provincial-territorial-energy-profiles-canad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8BD60-7A18-4107-A829-DD622667B798}">
  <sheetPr>
    <tabColor theme="0"/>
  </sheetPr>
  <dimension ref="A1:A35"/>
  <sheetViews>
    <sheetView tabSelected="1" workbookViewId="0">
      <selection activeCell="A4" sqref="A4"/>
    </sheetView>
  </sheetViews>
  <sheetFormatPr defaultRowHeight="15"/>
  <cols>
    <col min="1" max="1" width="172.42578125" customWidth="1"/>
  </cols>
  <sheetData>
    <row r="1" spans="1:1" ht="30" customHeight="1"/>
    <row r="2" spans="1:1" ht="30" customHeight="1">
      <c r="A2" s="143" t="s">
        <v>261</v>
      </c>
    </row>
    <row r="3" spans="1:1" ht="30" customHeight="1">
      <c r="A3" s="144" t="s">
        <v>263</v>
      </c>
    </row>
    <row r="4" spans="1:1" ht="30" customHeight="1">
      <c r="A4" s="144" t="s">
        <v>262</v>
      </c>
    </row>
    <row r="5" spans="1:1" ht="46.9" customHeight="1">
      <c r="A5" s="144" t="s">
        <v>270</v>
      </c>
    </row>
    <row r="6" spans="1:1" ht="44.45" customHeight="1">
      <c r="A6" s="144" t="s">
        <v>271</v>
      </c>
    </row>
    <row r="7" spans="1:1" ht="32.450000000000003" customHeight="1">
      <c r="A7" s="144" t="s">
        <v>272</v>
      </c>
    </row>
    <row r="8" spans="1:1" ht="30" customHeight="1">
      <c r="A8" s="144" t="s">
        <v>258</v>
      </c>
    </row>
    <row r="9" spans="1:1" ht="30" customHeight="1">
      <c r="A9" s="20"/>
    </row>
    <row r="10" spans="1:1" ht="30" customHeight="1">
      <c r="A10" s="145" t="s">
        <v>259</v>
      </c>
    </row>
    <row r="11" spans="1:1" ht="98.45" customHeight="1">
      <c r="A11" s="145" t="s">
        <v>260</v>
      </c>
    </row>
    <row r="12" spans="1:1" ht="30" customHeight="1"/>
    <row r="13" spans="1:1" ht="30" customHeight="1"/>
    <row r="14" spans="1:1" ht="30" customHeight="1"/>
    <row r="15" spans="1:1" ht="30" customHeight="1"/>
    <row r="16" spans="1:1"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196D1-9BEF-411B-8BB2-26326D30D2DB}">
  <sheetPr>
    <tabColor rgb="FFC00000"/>
  </sheetPr>
  <dimension ref="A1:I23"/>
  <sheetViews>
    <sheetView workbookViewId="0">
      <selection activeCell="E18" sqref="E18"/>
    </sheetView>
  </sheetViews>
  <sheetFormatPr defaultRowHeight="15"/>
  <cols>
    <col min="1" max="1" width="24.7109375" style="22" customWidth="1"/>
    <col min="2" max="2" width="22.85546875" customWidth="1"/>
  </cols>
  <sheetData>
    <row r="1" spans="1:9">
      <c r="A1" s="97" t="s">
        <v>12</v>
      </c>
      <c r="B1" s="97" t="s">
        <v>56</v>
      </c>
      <c r="C1" s="48"/>
      <c r="D1" s="48"/>
      <c r="E1" s="48"/>
    </row>
    <row r="2" spans="1:9" ht="45">
      <c r="A2" s="97" t="s">
        <v>7</v>
      </c>
      <c r="B2" s="97" t="s">
        <v>235</v>
      </c>
      <c r="C2" s="48"/>
      <c r="D2" s="48"/>
      <c r="E2" s="48"/>
    </row>
    <row r="3" spans="1:9">
      <c r="A3" s="97" t="s">
        <v>15</v>
      </c>
      <c r="B3" s="108" t="s">
        <v>234</v>
      </c>
      <c r="C3" s="48"/>
      <c r="D3" s="48"/>
      <c r="E3" s="48"/>
    </row>
    <row r="4" spans="1:9" ht="30">
      <c r="A4" s="97" t="s">
        <v>11</v>
      </c>
      <c r="B4" s="109" t="s">
        <v>232</v>
      </c>
      <c r="C4" s="48"/>
      <c r="D4" s="48"/>
      <c r="E4" s="48"/>
    </row>
    <row r="5" spans="1:9">
      <c r="A5" s="97" t="s">
        <v>14</v>
      </c>
      <c r="B5" s="108">
        <v>2017</v>
      </c>
      <c r="C5" s="48"/>
      <c r="D5" s="48"/>
      <c r="E5" s="48"/>
    </row>
    <row r="6" spans="1:9" ht="60">
      <c r="A6" s="97" t="s">
        <v>18</v>
      </c>
      <c r="B6" s="10" t="s">
        <v>233</v>
      </c>
      <c r="C6" s="48"/>
      <c r="D6" s="48"/>
      <c r="E6" s="48"/>
    </row>
    <row r="7" spans="1:9">
      <c r="A7" s="105" t="s">
        <v>67</v>
      </c>
      <c r="B7" s="107"/>
      <c r="C7" s="48"/>
      <c r="D7" s="48"/>
      <c r="E7" s="48"/>
      <c r="H7" t="s">
        <v>253</v>
      </c>
    </row>
    <row r="8" spans="1:9">
      <c r="A8" s="99" t="s">
        <v>68</v>
      </c>
      <c r="B8" s="116">
        <f>$H8/1000000</f>
        <v>162917.73699999999</v>
      </c>
      <c r="C8" s="48"/>
      <c r="D8" s="48"/>
      <c r="E8" s="48"/>
      <c r="H8" s="117">
        <v>162917737000</v>
      </c>
      <c r="I8" t="s">
        <v>115</v>
      </c>
    </row>
    <row r="9" spans="1:9">
      <c r="A9" s="99" t="s">
        <v>69</v>
      </c>
      <c r="B9" s="116">
        <f t="shared" ref="B9:B20" si="0">$H9/1000000</f>
        <v>142651.75700000001</v>
      </c>
      <c r="C9" s="48"/>
      <c r="D9" s="48"/>
      <c r="E9" s="48"/>
      <c r="H9" s="117">
        <v>142651757000</v>
      </c>
      <c r="I9" t="s">
        <v>116</v>
      </c>
    </row>
    <row r="10" spans="1:9">
      <c r="A10" s="99" t="s">
        <v>70</v>
      </c>
      <c r="B10" s="116">
        <f t="shared" si="0"/>
        <v>30240.550200000001</v>
      </c>
      <c r="C10" s="48"/>
      <c r="D10" s="48"/>
      <c r="E10" s="48"/>
      <c r="H10" s="117">
        <v>30240550200</v>
      </c>
      <c r="I10" t="s">
        <v>120</v>
      </c>
    </row>
    <row r="11" spans="1:9">
      <c r="A11" s="99" t="s">
        <v>71</v>
      </c>
      <c r="B11" s="116">
        <f t="shared" si="0"/>
        <v>10040.462799999999</v>
      </c>
      <c r="C11" s="48"/>
      <c r="D11" s="48"/>
      <c r="E11" s="48"/>
      <c r="H11" s="117">
        <v>10040462800</v>
      </c>
      <c r="I11" t="s">
        <v>117</v>
      </c>
    </row>
    <row r="12" spans="1:9">
      <c r="A12" s="99" t="s">
        <v>72</v>
      </c>
      <c r="B12" s="116">
        <f t="shared" si="0"/>
        <v>13185.834800000001</v>
      </c>
      <c r="C12" s="48"/>
      <c r="D12" s="48"/>
      <c r="E12" s="48"/>
      <c r="H12" s="117">
        <v>13185834800</v>
      </c>
      <c r="I12" t="s">
        <v>118</v>
      </c>
    </row>
    <row r="13" spans="1:9">
      <c r="A13" s="99" t="s">
        <v>73</v>
      </c>
      <c r="B13" s="116">
        <f t="shared" si="0"/>
        <v>244.444647</v>
      </c>
      <c r="C13" s="48"/>
      <c r="D13" s="48"/>
      <c r="E13" s="48"/>
      <c r="H13" s="117">
        <v>244444647</v>
      </c>
      <c r="I13" t="s">
        <v>111</v>
      </c>
    </row>
    <row r="14" spans="1:9">
      <c r="A14" s="99" t="s">
        <v>74</v>
      </c>
      <c r="B14" s="116">
        <f t="shared" si="0"/>
        <v>9760.2667000000001</v>
      </c>
      <c r="C14" s="48"/>
      <c r="D14" s="48"/>
      <c r="E14" s="48"/>
      <c r="H14" s="117">
        <v>9760266700</v>
      </c>
      <c r="I14" t="s">
        <v>112</v>
      </c>
    </row>
    <row r="15" spans="1:9">
      <c r="A15" s="99" t="s">
        <v>75</v>
      </c>
      <c r="B15" s="116">
        <f t="shared" si="0"/>
        <v>35.315407299999997</v>
      </c>
      <c r="C15" s="48"/>
      <c r="D15" s="48"/>
      <c r="E15" s="48"/>
      <c r="H15" s="117">
        <v>35315407.299999997</v>
      </c>
      <c r="I15" t="s">
        <v>113</v>
      </c>
    </row>
    <row r="16" spans="1:9">
      <c r="A16" s="99" t="s">
        <v>77</v>
      </c>
      <c r="B16" s="116">
        <f t="shared" si="0"/>
        <v>145880.753</v>
      </c>
      <c r="C16" s="48"/>
      <c r="D16" s="48"/>
      <c r="E16" s="48"/>
      <c r="H16" s="117">
        <v>145880753000</v>
      </c>
      <c r="I16" t="s">
        <v>114</v>
      </c>
    </row>
    <row r="17" spans="1:9">
      <c r="A17" s="99" t="s">
        <v>78</v>
      </c>
      <c r="B17" s="116">
        <f t="shared" si="0"/>
        <v>1364.2099800000001</v>
      </c>
      <c r="C17" s="48"/>
      <c r="D17" s="48"/>
      <c r="E17" s="48"/>
      <c r="H17" s="117">
        <v>1364209980</v>
      </c>
      <c r="I17" t="s">
        <v>122</v>
      </c>
    </row>
    <row r="18" spans="1:9">
      <c r="A18" s="99" t="s">
        <v>79</v>
      </c>
      <c r="B18" s="116">
        <f t="shared" si="0"/>
        <v>78770.950200000007</v>
      </c>
      <c r="C18" s="48"/>
      <c r="D18" s="48"/>
      <c r="E18" s="48"/>
      <c r="H18" s="117">
        <v>78770950200</v>
      </c>
      <c r="I18" t="s">
        <v>121</v>
      </c>
    </row>
    <row r="19" spans="1:9">
      <c r="A19" s="99" t="s">
        <v>76</v>
      </c>
      <c r="B19" s="116">
        <f t="shared" si="0"/>
        <v>109667.27499999999</v>
      </c>
      <c r="C19" s="48"/>
      <c r="D19" s="48"/>
      <c r="E19" s="48"/>
      <c r="H19" s="117">
        <v>109667275000</v>
      </c>
      <c r="I19" t="s">
        <v>119</v>
      </c>
    </row>
    <row r="20" spans="1:9">
      <c r="A20" s="99" t="s">
        <v>80</v>
      </c>
      <c r="B20" s="116">
        <f t="shared" si="0"/>
        <v>5.7816837000000003</v>
      </c>
      <c r="C20" s="48"/>
      <c r="D20" s="48"/>
      <c r="E20" s="48"/>
      <c r="H20" s="117">
        <v>5781683.7000000002</v>
      </c>
      <c r="I20" t="s">
        <v>110</v>
      </c>
    </row>
    <row r="21" spans="1:9">
      <c r="A21" s="106"/>
      <c r="B21" s="48"/>
      <c r="C21" s="48"/>
      <c r="D21" s="48"/>
      <c r="E21" s="48"/>
      <c r="H21" s="117"/>
    </row>
    <row r="22" spans="1:9">
      <c r="A22" s="106"/>
      <c r="B22" s="48"/>
      <c r="C22" s="48"/>
      <c r="D22" s="48"/>
      <c r="E22" s="48"/>
    </row>
    <row r="23" spans="1:9">
      <c r="A23" s="106"/>
      <c r="B23" s="48"/>
      <c r="C23" s="48"/>
      <c r="D23" s="48"/>
      <c r="E23" s="48"/>
    </row>
  </sheetData>
  <hyperlinks>
    <hyperlink ref="B4" r:id="rId1" xr:uid="{DF095243-58F5-4827-9143-038365B768E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BA65-8250-4879-9C6E-9152E0D66027}">
  <sheetPr>
    <tabColor rgb="FFC00000"/>
  </sheetPr>
  <dimension ref="A1:G23"/>
  <sheetViews>
    <sheetView workbookViewId="0">
      <pane xSplit="1" ySplit="4" topLeftCell="B5" activePane="bottomRight" state="frozen"/>
      <selection pane="topRight" activeCell="B1" sqref="B1"/>
      <selection pane="bottomLeft" activeCell="A5" sqref="A5"/>
      <selection pane="bottomRight" activeCell="A21" sqref="A21:C21"/>
    </sheetView>
  </sheetViews>
  <sheetFormatPr defaultRowHeight="15"/>
  <cols>
    <col min="1" max="1" width="18.140625" customWidth="1"/>
    <col min="2" max="2" width="34.140625" style="20" customWidth="1"/>
    <col min="3" max="3" width="51.85546875" style="20" customWidth="1"/>
    <col min="5" max="5" width="15.5703125" customWidth="1"/>
    <col min="6" max="6" width="12.7109375" customWidth="1"/>
    <col min="7" max="7" width="12.28515625" customWidth="1"/>
  </cols>
  <sheetData>
    <row r="1" spans="1:7">
      <c r="A1" t="s">
        <v>190</v>
      </c>
    </row>
    <row r="2" spans="1:7">
      <c r="A2" s="22" t="s">
        <v>191</v>
      </c>
    </row>
    <row r="3" spans="1:7">
      <c r="B3" s="147" t="s">
        <v>265</v>
      </c>
      <c r="C3" s="147"/>
    </row>
    <row r="4" spans="1:7" ht="60">
      <c r="A4" s="2" t="s">
        <v>67</v>
      </c>
      <c r="B4" s="98" t="s">
        <v>266</v>
      </c>
      <c r="C4" s="98" t="s">
        <v>60</v>
      </c>
      <c r="E4" s="62" t="s">
        <v>203</v>
      </c>
      <c r="F4" s="98" t="s">
        <v>230</v>
      </c>
      <c r="G4" s="98" t="s">
        <v>231</v>
      </c>
    </row>
    <row r="5" spans="1:7">
      <c r="A5" s="7" t="s">
        <v>68</v>
      </c>
      <c r="B5" s="20" t="s">
        <v>201</v>
      </c>
      <c r="C5" s="20" t="s">
        <v>202</v>
      </c>
      <c r="E5">
        <v>0</v>
      </c>
      <c r="F5">
        <v>0</v>
      </c>
      <c r="G5">
        <f>$F5+1</f>
        <v>1</v>
      </c>
    </row>
    <row r="6" spans="1:7" ht="195">
      <c r="A6" s="7" t="s">
        <v>69</v>
      </c>
      <c r="B6" s="20" t="s">
        <v>205</v>
      </c>
      <c r="C6" s="20" t="s">
        <v>206</v>
      </c>
      <c r="E6" s="101">
        <v>35500000</v>
      </c>
      <c r="F6">
        <v>1</v>
      </c>
      <c r="G6">
        <f t="shared" ref="G6:G17" si="0">$F6+1</f>
        <v>2</v>
      </c>
    </row>
    <row r="7" spans="1:7">
      <c r="A7" s="7" t="s">
        <v>70</v>
      </c>
      <c r="B7" s="20" t="s">
        <v>201</v>
      </c>
      <c r="C7" s="20" t="s">
        <v>202</v>
      </c>
      <c r="E7">
        <v>0</v>
      </c>
      <c r="F7">
        <v>0</v>
      </c>
      <c r="G7">
        <f t="shared" si="0"/>
        <v>1</v>
      </c>
    </row>
    <row r="8" spans="1:7">
      <c r="A8" s="7" t="s">
        <v>71</v>
      </c>
      <c r="B8" s="20" t="s">
        <v>201</v>
      </c>
      <c r="C8" s="20" t="s">
        <v>202</v>
      </c>
      <c r="E8">
        <v>0</v>
      </c>
      <c r="F8">
        <v>0</v>
      </c>
      <c r="G8">
        <f t="shared" si="0"/>
        <v>1</v>
      </c>
    </row>
    <row r="9" spans="1:7" ht="30">
      <c r="A9" s="7" t="s">
        <v>72</v>
      </c>
      <c r="B9" s="20" t="s">
        <v>201</v>
      </c>
      <c r="C9" s="20" t="s">
        <v>202</v>
      </c>
      <c r="E9">
        <v>0</v>
      </c>
      <c r="F9">
        <v>0</v>
      </c>
      <c r="G9">
        <f t="shared" si="0"/>
        <v>1</v>
      </c>
    </row>
    <row r="10" spans="1:7" ht="30">
      <c r="A10" s="7" t="s">
        <v>73</v>
      </c>
      <c r="B10" s="20" t="s">
        <v>201</v>
      </c>
      <c r="C10" s="20" t="s">
        <v>202</v>
      </c>
      <c r="E10">
        <v>0</v>
      </c>
      <c r="F10">
        <v>0</v>
      </c>
      <c r="G10">
        <f t="shared" si="0"/>
        <v>1</v>
      </c>
    </row>
    <row r="11" spans="1:7">
      <c r="A11" s="7" t="s">
        <v>74</v>
      </c>
      <c r="B11" s="20" t="s">
        <v>201</v>
      </c>
      <c r="C11" s="20" t="s">
        <v>202</v>
      </c>
      <c r="E11">
        <v>0</v>
      </c>
      <c r="F11">
        <v>0</v>
      </c>
      <c r="G11">
        <f t="shared" si="0"/>
        <v>1</v>
      </c>
    </row>
    <row r="12" spans="1:7">
      <c r="A12" s="7" t="s">
        <v>75</v>
      </c>
      <c r="B12" s="20" t="s">
        <v>201</v>
      </c>
      <c r="C12" s="20" t="s">
        <v>202</v>
      </c>
      <c r="E12">
        <v>0</v>
      </c>
      <c r="F12">
        <v>0</v>
      </c>
      <c r="G12">
        <f t="shared" si="0"/>
        <v>1</v>
      </c>
    </row>
    <row r="13" spans="1:7" ht="105">
      <c r="A13" s="7" t="s">
        <v>77</v>
      </c>
      <c r="B13" s="20" t="s">
        <v>199</v>
      </c>
      <c r="C13" s="20" t="s">
        <v>202</v>
      </c>
      <c r="E13">
        <v>0</v>
      </c>
      <c r="F13">
        <v>0</v>
      </c>
      <c r="G13">
        <f t="shared" si="0"/>
        <v>1</v>
      </c>
    </row>
    <row r="14" spans="1:7" ht="30">
      <c r="A14" s="7" t="s">
        <v>78</v>
      </c>
      <c r="B14" s="20" t="s">
        <v>201</v>
      </c>
      <c r="C14" s="20" t="s">
        <v>202</v>
      </c>
      <c r="E14">
        <v>0</v>
      </c>
      <c r="F14">
        <v>0</v>
      </c>
      <c r="G14">
        <f t="shared" si="0"/>
        <v>1</v>
      </c>
    </row>
    <row r="15" spans="1:7" ht="255">
      <c r="A15" s="7" t="s">
        <v>79</v>
      </c>
      <c r="B15" s="20" t="s">
        <v>194</v>
      </c>
      <c r="C15" s="20" t="s">
        <v>267</v>
      </c>
      <c r="E15" s="45">
        <f>74350000+14570000</f>
        <v>88920000</v>
      </c>
      <c r="F15">
        <v>2</v>
      </c>
      <c r="G15">
        <f>$F15+1</f>
        <v>3</v>
      </c>
    </row>
    <row r="16" spans="1:7">
      <c r="A16" s="7" t="s">
        <v>76</v>
      </c>
      <c r="B16" s="20" t="s">
        <v>201</v>
      </c>
      <c r="C16" s="20" t="s">
        <v>202</v>
      </c>
      <c r="E16">
        <v>0</v>
      </c>
      <c r="F16">
        <v>0</v>
      </c>
      <c r="G16">
        <f t="shared" si="0"/>
        <v>1</v>
      </c>
    </row>
    <row r="17" spans="1:7">
      <c r="A17" s="7" t="s">
        <v>80</v>
      </c>
      <c r="B17" s="20" t="s">
        <v>201</v>
      </c>
      <c r="C17" s="20" t="s">
        <v>202</v>
      </c>
      <c r="E17">
        <v>0</v>
      </c>
      <c r="F17">
        <v>0</v>
      </c>
      <c r="G17">
        <f t="shared" si="0"/>
        <v>1</v>
      </c>
    </row>
    <row r="18" spans="1:7">
      <c r="A18" s="96"/>
    </row>
    <row r="19" spans="1:7" ht="105">
      <c r="A19" s="81" t="s">
        <v>192</v>
      </c>
      <c r="B19" s="20" t="s">
        <v>268</v>
      </c>
      <c r="C19" s="20" t="s">
        <v>193</v>
      </c>
      <c r="E19" s="100">
        <v>130000000</v>
      </c>
      <c r="F19" s="20" t="s">
        <v>229</v>
      </c>
    </row>
    <row r="21" spans="1:7" ht="102" customHeight="1">
      <c r="A21" s="157" t="s">
        <v>198</v>
      </c>
      <c r="B21" s="157"/>
      <c r="C21" s="157"/>
    </row>
    <row r="23" spans="1:7">
      <c r="A23" t="s">
        <v>200</v>
      </c>
    </row>
  </sheetData>
  <mergeCells count="1">
    <mergeCell ref="A21:C2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DAEE-186D-4ADE-B835-E7ADBC81376F}">
  <sheetPr>
    <tabColor rgb="FFC00000"/>
  </sheetPr>
  <dimension ref="A1:F36"/>
  <sheetViews>
    <sheetView workbookViewId="0">
      <selection activeCell="F6" sqref="F6"/>
    </sheetView>
  </sheetViews>
  <sheetFormatPr defaultRowHeight="15"/>
  <cols>
    <col min="1" max="1" width="18.28515625" style="7" customWidth="1"/>
    <col min="2" max="2" width="14.7109375" style="23" customWidth="1"/>
    <col min="6" max="6" width="70.7109375" customWidth="1"/>
  </cols>
  <sheetData>
    <row r="1" spans="1:6">
      <c r="A1" s="33" t="s">
        <v>6</v>
      </c>
    </row>
    <row r="2" spans="1:6" s="20" customFormat="1" ht="105">
      <c r="A2" s="12" t="s">
        <v>12</v>
      </c>
      <c r="B2" s="5" t="s">
        <v>219</v>
      </c>
      <c r="F2" s="20" t="s">
        <v>217</v>
      </c>
    </row>
    <row r="3" spans="1:6">
      <c r="A3" s="33" t="s">
        <v>7</v>
      </c>
      <c r="B3" s="23" t="s">
        <v>225</v>
      </c>
      <c r="F3" t="s">
        <v>218</v>
      </c>
    </row>
    <row r="4" spans="1:6" ht="75">
      <c r="A4" s="33" t="s">
        <v>15</v>
      </c>
      <c r="B4" s="5" t="s">
        <v>226</v>
      </c>
      <c r="F4" s="20" t="s">
        <v>264</v>
      </c>
    </row>
    <row r="5" spans="1:6" ht="30">
      <c r="A5" s="33" t="s">
        <v>11</v>
      </c>
      <c r="B5" s="25" t="s">
        <v>220</v>
      </c>
      <c r="F5" s="20"/>
    </row>
    <row r="6" spans="1:6">
      <c r="A6" s="33" t="s">
        <v>14</v>
      </c>
      <c r="B6" s="23">
        <v>2020</v>
      </c>
    </row>
    <row r="7" spans="1:6">
      <c r="A7" s="33" t="s">
        <v>18</v>
      </c>
      <c r="B7" s="5"/>
    </row>
    <row r="8" spans="1:6">
      <c r="A8" s="2" t="s">
        <v>67</v>
      </c>
      <c r="B8" s="5"/>
    </row>
    <row r="9" spans="1:6">
      <c r="A9" s="7" t="s">
        <v>68</v>
      </c>
      <c r="B9" s="5" t="s">
        <v>223</v>
      </c>
    </row>
    <row r="10" spans="1:6">
      <c r="A10" s="7" t="s">
        <v>69</v>
      </c>
      <c r="B10" s="5" t="s">
        <v>224</v>
      </c>
    </row>
    <row r="11" spans="1:6">
      <c r="A11" s="7" t="s">
        <v>70</v>
      </c>
      <c r="B11" s="5" t="s">
        <v>223</v>
      </c>
    </row>
    <row r="12" spans="1:6">
      <c r="A12" s="7" t="s">
        <v>71</v>
      </c>
      <c r="B12" s="5" t="s">
        <v>223</v>
      </c>
    </row>
    <row r="13" spans="1:6" ht="30">
      <c r="A13" s="7" t="s">
        <v>72</v>
      </c>
      <c r="B13" s="5" t="s">
        <v>223</v>
      </c>
    </row>
    <row r="14" spans="1:6" ht="30">
      <c r="A14" s="7" t="s">
        <v>73</v>
      </c>
      <c r="B14" s="5" t="s">
        <v>223</v>
      </c>
    </row>
    <row r="15" spans="1:6">
      <c r="A15" s="7" t="s">
        <v>74</v>
      </c>
      <c r="B15" s="5" t="s">
        <v>223</v>
      </c>
    </row>
    <row r="16" spans="1:6">
      <c r="A16" s="7" t="s">
        <v>75</v>
      </c>
      <c r="B16" s="5" t="s">
        <v>223</v>
      </c>
    </row>
    <row r="17" spans="1:2">
      <c r="A17" s="7" t="s">
        <v>77</v>
      </c>
      <c r="B17" s="5" t="s">
        <v>223</v>
      </c>
    </row>
    <row r="18" spans="1:2" ht="30">
      <c r="A18" s="7" t="s">
        <v>78</v>
      </c>
      <c r="B18" s="5" t="s">
        <v>223</v>
      </c>
    </row>
    <row r="19" spans="1:2">
      <c r="A19" s="7" t="s">
        <v>79</v>
      </c>
      <c r="B19" s="5" t="s">
        <v>224</v>
      </c>
    </row>
    <row r="20" spans="1:2">
      <c r="A20" s="7" t="s">
        <v>76</v>
      </c>
      <c r="B20" s="5" t="s">
        <v>223</v>
      </c>
    </row>
    <row r="21" spans="1:2">
      <c r="A21" s="7" t="s">
        <v>80</v>
      </c>
      <c r="B21" s="5" t="s">
        <v>223</v>
      </c>
    </row>
    <row r="36" spans="1:1">
      <c r="A36" s="4"/>
    </row>
  </sheetData>
  <hyperlinks>
    <hyperlink ref="B5" r:id="rId1" xr:uid="{07316777-C67A-403B-8F6B-AE5BDC463C5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5F6FB-01F1-407B-B5F9-4F9A4B773C8F}">
  <sheetPr>
    <tabColor rgb="FFC00000"/>
  </sheetPr>
  <dimension ref="A1:J74"/>
  <sheetViews>
    <sheetView workbookViewId="0">
      <selection activeCell="B10" sqref="B10"/>
    </sheetView>
  </sheetViews>
  <sheetFormatPr defaultRowHeight="15"/>
  <cols>
    <col min="1" max="1" width="18.28515625" style="7" customWidth="1"/>
    <col min="2" max="5" width="17.7109375" customWidth="1"/>
    <col min="9" max="9" width="24.7109375" style="42" customWidth="1"/>
  </cols>
  <sheetData>
    <row r="1" spans="1:10">
      <c r="A1" s="37" t="s">
        <v>6</v>
      </c>
    </row>
    <row r="2" spans="1:10" s="20" customFormat="1">
      <c r="A2" s="12" t="s">
        <v>12</v>
      </c>
      <c r="B2" s="34" t="s">
        <v>207</v>
      </c>
      <c r="C2" s="34" t="s">
        <v>208</v>
      </c>
      <c r="D2" s="34" t="s">
        <v>62</v>
      </c>
      <c r="E2" s="34" t="s">
        <v>63</v>
      </c>
      <c r="I2" s="18" t="s">
        <v>61</v>
      </c>
      <c r="J2" s="41"/>
    </row>
    <row r="3" spans="1:10" ht="30">
      <c r="A3" s="37" t="s">
        <v>7</v>
      </c>
      <c r="B3" t="s">
        <v>60</v>
      </c>
      <c r="C3" t="s">
        <v>60</v>
      </c>
      <c r="I3" s="56" t="s">
        <v>197</v>
      </c>
      <c r="J3" s="40"/>
    </row>
    <row r="4" spans="1:10">
      <c r="A4" s="37" t="s">
        <v>15</v>
      </c>
      <c r="B4" t="s">
        <v>210</v>
      </c>
      <c r="C4" t="s">
        <v>210</v>
      </c>
      <c r="I4" s="56" t="s">
        <v>32</v>
      </c>
      <c r="J4" s="40"/>
    </row>
    <row r="5" spans="1:10" ht="60">
      <c r="A5" s="37" t="s">
        <v>11</v>
      </c>
      <c r="B5" s="20" t="s">
        <v>209</v>
      </c>
      <c r="I5" s="58" t="s">
        <v>195</v>
      </c>
      <c r="J5" s="40"/>
    </row>
    <row r="6" spans="1:10">
      <c r="A6" s="37" t="s">
        <v>14</v>
      </c>
      <c r="B6">
        <v>2020</v>
      </c>
      <c r="I6" s="56">
        <v>2019</v>
      </c>
      <c r="J6" s="40"/>
    </row>
    <row r="7" spans="1:10" ht="165">
      <c r="A7" s="37" t="s">
        <v>18</v>
      </c>
      <c r="B7" s="20" t="s">
        <v>204</v>
      </c>
      <c r="C7" s="20" t="s">
        <v>211</v>
      </c>
      <c r="D7" s="20"/>
      <c r="E7" s="20" t="s">
        <v>64</v>
      </c>
      <c r="I7" s="56" t="s">
        <v>196</v>
      </c>
      <c r="J7" s="40"/>
    </row>
    <row r="8" spans="1:10">
      <c r="A8" s="2" t="s">
        <v>67</v>
      </c>
      <c r="B8" s="20"/>
      <c r="C8" s="20"/>
      <c r="D8" s="20"/>
      <c r="E8" s="20"/>
      <c r="I8" s="43"/>
      <c r="J8" s="40"/>
    </row>
    <row r="9" spans="1:10">
      <c r="A9" s="7" t="s">
        <v>68</v>
      </c>
      <c r="B9" s="20">
        <v>0</v>
      </c>
      <c r="C9" s="102">
        <f>$I$24*$I9</f>
        <v>35219332.51081229</v>
      </c>
      <c r="D9" s="102">
        <f>SUM($B9+$C9)</f>
        <v>35219332.51081229</v>
      </c>
      <c r="E9" s="104">
        <f>$D9/$I9</f>
        <v>115.80621166703041</v>
      </c>
      <c r="I9" s="56">
        <v>304123</v>
      </c>
      <c r="J9" s="40"/>
    </row>
    <row r="10" spans="1:10">
      <c r="A10" s="7" t="s">
        <v>69</v>
      </c>
      <c r="B10" s="103">
        <f>'Supportive Policies'!E6</f>
        <v>35500000</v>
      </c>
      <c r="C10" s="102">
        <f t="shared" ref="C10:C21" si="0">$I$24*$I10</f>
        <v>21069550.538276181</v>
      </c>
      <c r="D10" s="102">
        <f t="shared" ref="D10:D21" si="1">SUM($B10+$C10)</f>
        <v>56569550.538276181</v>
      </c>
      <c r="E10" s="104">
        <f t="shared" ref="E10:E21" si="2">$D10/$I10</f>
        <v>310.92762665455365</v>
      </c>
      <c r="I10" s="23">
        <v>181938</v>
      </c>
      <c r="J10" s="40"/>
    </row>
    <row r="11" spans="1:10">
      <c r="A11" s="7" t="s">
        <v>70</v>
      </c>
      <c r="B11" s="20">
        <v>0</v>
      </c>
      <c r="C11" s="102">
        <f t="shared" si="0"/>
        <v>6063265.8242507111</v>
      </c>
      <c r="D11" s="102">
        <f t="shared" si="1"/>
        <v>6063265.8242507111</v>
      </c>
      <c r="E11" s="104">
        <f t="shared" si="2"/>
        <v>115.80621166703041</v>
      </c>
      <c r="I11" s="56">
        <v>52357</v>
      </c>
      <c r="J11" s="40"/>
    </row>
    <row r="12" spans="1:10">
      <c r="A12" s="7" t="s">
        <v>71</v>
      </c>
      <c r="B12" s="20">
        <v>0</v>
      </c>
      <c r="C12" s="102">
        <f t="shared" si="0"/>
        <v>2584447.2257731175</v>
      </c>
      <c r="D12" s="102">
        <f t="shared" si="1"/>
        <v>2584447.2257731175</v>
      </c>
      <c r="E12" s="104">
        <f t="shared" si="2"/>
        <v>115.8062116670304</v>
      </c>
      <c r="I12" s="56">
        <v>22317</v>
      </c>
      <c r="J12" s="40"/>
    </row>
    <row r="13" spans="1:10" ht="30">
      <c r="A13" s="7" t="s">
        <v>72</v>
      </c>
      <c r="B13" s="20">
        <v>0</v>
      </c>
      <c r="C13" s="102">
        <f t="shared" si="0"/>
        <v>1339530.4503525407</v>
      </c>
      <c r="D13" s="102">
        <f t="shared" si="1"/>
        <v>1339530.4503525407</v>
      </c>
      <c r="E13" s="104">
        <f t="shared" si="2"/>
        <v>115.80621166703041</v>
      </c>
      <c r="I13" s="56">
        <v>11567</v>
      </c>
      <c r="J13" s="40"/>
    </row>
    <row r="14" spans="1:10" ht="30">
      <c r="A14" s="7" t="s">
        <v>73</v>
      </c>
      <c r="B14" s="20">
        <v>0</v>
      </c>
      <c r="C14" s="102">
        <f t="shared" si="0"/>
        <v>311634.51559597882</v>
      </c>
      <c r="D14" s="102">
        <f t="shared" si="1"/>
        <v>311634.51559597882</v>
      </c>
      <c r="E14" s="104">
        <f t="shared" si="2"/>
        <v>115.80621166703041</v>
      </c>
      <c r="I14" s="56">
        <v>2691</v>
      </c>
      <c r="J14" s="40"/>
    </row>
    <row r="15" spans="1:10">
      <c r="A15" s="7" t="s">
        <v>74</v>
      </c>
      <c r="B15" s="20">
        <v>0</v>
      </c>
      <c r="C15" s="102">
        <f t="shared" si="0"/>
        <v>2445132.3531376799</v>
      </c>
      <c r="D15" s="102">
        <f t="shared" si="1"/>
        <v>2445132.3531376799</v>
      </c>
      <c r="E15" s="104">
        <f t="shared" si="2"/>
        <v>115.8062116670304</v>
      </c>
      <c r="I15" s="56">
        <v>21114</v>
      </c>
      <c r="J15" s="40"/>
    </row>
    <row r="16" spans="1:10">
      <c r="A16" s="7" t="s">
        <v>75</v>
      </c>
      <c r="B16" s="20">
        <v>0</v>
      </c>
      <c r="C16" s="102">
        <f t="shared" si="0"/>
        <v>73536.944408564304</v>
      </c>
      <c r="D16" s="102">
        <f t="shared" si="1"/>
        <v>73536.944408564304</v>
      </c>
      <c r="E16" s="104">
        <f t="shared" si="2"/>
        <v>115.8062116670304</v>
      </c>
      <c r="I16" s="56">
        <v>635</v>
      </c>
      <c r="J16" s="40"/>
    </row>
    <row r="17" spans="1:10">
      <c r="A17" s="7" t="s">
        <v>77</v>
      </c>
      <c r="B17" s="20">
        <v>0</v>
      </c>
      <c r="C17" s="102">
        <f t="shared" si="0"/>
        <v>31150828.682526179</v>
      </c>
      <c r="D17" s="102">
        <f t="shared" si="1"/>
        <v>31150828.682526179</v>
      </c>
      <c r="E17" s="104">
        <f t="shared" si="2"/>
        <v>115.80621166703041</v>
      </c>
      <c r="I17" s="56">
        <v>268991</v>
      </c>
      <c r="J17" s="40"/>
    </row>
    <row r="18" spans="1:10" ht="30">
      <c r="A18" s="7" t="s">
        <v>78</v>
      </c>
      <c r="B18" s="20">
        <v>0</v>
      </c>
      <c r="C18" s="102">
        <f t="shared" si="0"/>
        <v>598602.30810688017</v>
      </c>
      <c r="D18" s="102">
        <f t="shared" si="1"/>
        <v>598602.30810688017</v>
      </c>
      <c r="E18" s="104">
        <f t="shared" si="2"/>
        <v>115.80621166703041</v>
      </c>
      <c r="I18" s="56">
        <v>5169</v>
      </c>
      <c r="J18" s="40"/>
    </row>
    <row r="19" spans="1:10">
      <c r="A19" s="7" t="s">
        <v>79</v>
      </c>
      <c r="B19" s="103">
        <f>'Supportive Policies'!E15</f>
        <v>88920000</v>
      </c>
      <c r="C19" s="102">
        <f t="shared" si="0"/>
        <v>17756450.628694106</v>
      </c>
      <c r="D19" s="102">
        <f t="shared" si="1"/>
        <v>106676450.6286941</v>
      </c>
      <c r="E19" s="104">
        <f t="shared" si="2"/>
        <v>695.73564445534828</v>
      </c>
      <c r="I19" s="56">
        <v>153329</v>
      </c>
      <c r="J19" s="40"/>
    </row>
    <row r="20" spans="1:10">
      <c r="A20" s="7" t="s">
        <v>76</v>
      </c>
      <c r="B20" s="20">
        <v>0</v>
      </c>
      <c r="C20" s="102">
        <f t="shared" si="0"/>
        <v>10751796.109802105</v>
      </c>
      <c r="D20" s="102">
        <f t="shared" si="1"/>
        <v>10751796.109802105</v>
      </c>
      <c r="E20" s="104">
        <f t="shared" si="2"/>
        <v>115.80621166703041</v>
      </c>
      <c r="I20" s="56">
        <v>92843</v>
      </c>
      <c r="J20" s="40"/>
    </row>
    <row r="21" spans="1:10">
      <c r="A21" s="7" t="s">
        <v>80</v>
      </c>
      <c r="B21" s="20">
        <v>0</v>
      </c>
      <c r="C21" s="102">
        <f t="shared" si="0"/>
        <v>635891.90826366399</v>
      </c>
      <c r="D21" s="102">
        <f t="shared" si="1"/>
        <v>635891.90826366399</v>
      </c>
      <c r="E21" s="104">
        <f t="shared" si="2"/>
        <v>115.80621166703041</v>
      </c>
      <c r="I21" s="56">
        <v>5491</v>
      </c>
      <c r="J21" s="40"/>
    </row>
    <row r="22" spans="1:10">
      <c r="A22" s="96"/>
      <c r="B22" s="20"/>
      <c r="C22" s="20"/>
      <c r="D22" s="20"/>
      <c r="E22" s="20"/>
      <c r="H22" t="s">
        <v>40</v>
      </c>
      <c r="I22" s="43">
        <f>SUM(I9:I21)</f>
        <v>1122565</v>
      </c>
      <c r="J22" s="40"/>
    </row>
    <row r="23" spans="1:10">
      <c r="A23" s="4"/>
      <c r="C23" s="100"/>
      <c r="I23" s="44"/>
      <c r="J23" s="40"/>
    </row>
    <row r="24" spans="1:10">
      <c r="I24" s="44">
        <f>130000000/I22</f>
        <v>115.80621166703041</v>
      </c>
      <c r="J24" s="40" t="s">
        <v>212</v>
      </c>
    </row>
    <row r="74" spans="1:1">
      <c r="A74" s="4"/>
    </row>
  </sheetData>
  <hyperlinks>
    <hyperlink ref="I5" r:id="rId1" display="Canada Open Data" xr:uid="{005DF38D-B7E4-4DC7-81A1-AC3D8BC9C3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DB55C-E221-4253-8A66-62CC6C6C0892}">
  <sheetPr>
    <tabColor rgb="FF0070C0"/>
  </sheetPr>
  <dimension ref="A1:L74"/>
  <sheetViews>
    <sheetView zoomScale="96" zoomScaleNormal="96" workbookViewId="0">
      <pane xSplit="1" ySplit="3" topLeftCell="B4" activePane="bottomRight" state="frozen"/>
      <selection pane="topRight" activeCell="C1" sqref="C1"/>
      <selection pane="bottomLeft" activeCell="A4" sqref="A4"/>
      <selection pane="bottomRight" activeCell="D7" sqref="D7"/>
    </sheetView>
  </sheetViews>
  <sheetFormatPr defaultColWidth="13.140625" defaultRowHeight="15"/>
  <cols>
    <col min="1" max="1" width="26.7109375" style="18" customWidth="1"/>
    <col min="2" max="2" width="17.42578125" style="28" customWidth="1"/>
    <col min="3" max="3" width="14.28515625" style="10" customWidth="1"/>
    <col min="4" max="4" width="15" style="28" customWidth="1"/>
    <col min="5" max="5" width="17.7109375" style="10" customWidth="1"/>
    <col min="6" max="6" width="14.7109375" style="10" customWidth="1"/>
    <col min="7" max="7" width="16.85546875" style="10" customWidth="1"/>
    <col min="8" max="8" width="17.5703125" style="10" customWidth="1"/>
    <col min="9" max="9" width="16.7109375" style="5" customWidth="1"/>
    <col min="10" max="16384" width="13.140625" style="5"/>
  </cols>
  <sheetData>
    <row r="1" spans="1:10" s="1" customFormat="1" ht="29.45" customHeight="1">
      <c r="A1" s="97" t="s">
        <v>6</v>
      </c>
      <c r="B1" s="148" t="s">
        <v>8</v>
      </c>
      <c r="C1" s="149"/>
      <c r="D1" s="150" t="s">
        <v>9</v>
      </c>
      <c r="E1" s="151"/>
      <c r="F1" s="151"/>
      <c r="G1" s="152" t="s">
        <v>10</v>
      </c>
      <c r="H1" s="152"/>
      <c r="I1" s="153"/>
    </row>
    <row r="2" spans="1:10" s="1" customFormat="1" ht="57" customHeight="1">
      <c r="A2" s="97" t="s">
        <v>12</v>
      </c>
      <c r="B2" s="118" t="s">
        <v>53</v>
      </c>
      <c r="C2" s="119" t="s">
        <v>30</v>
      </c>
      <c r="D2" s="123" t="s">
        <v>36</v>
      </c>
      <c r="E2" s="124" t="s">
        <v>20</v>
      </c>
      <c r="F2" s="124" t="s">
        <v>56</v>
      </c>
      <c r="G2" s="132" t="s">
        <v>59</v>
      </c>
      <c r="H2" s="132" t="s">
        <v>58</v>
      </c>
      <c r="I2" s="132" t="s">
        <v>66</v>
      </c>
      <c r="J2" s="5"/>
    </row>
    <row r="3" spans="1:10" s="1" customFormat="1" ht="58.9" customHeight="1">
      <c r="A3" s="97" t="s">
        <v>7</v>
      </c>
      <c r="B3" s="118" t="s">
        <v>54</v>
      </c>
      <c r="C3" s="119" t="s">
        <v>29</v>
      </c>
      <c r="D3" s="125" t="s">
        <v>38</v>
      </c>
      <c r="E3" s="124" t="s">
        <v>248</v>
      </c>
      <c r="F3" s="124" t="s">
        <v>236</v>
      </c>
      <c r="G3" s="132" t="s">
        <v>33</v>
      </c>
      <c r="H3" s="132" t="s">
        <v>227</v>
      </c>
      <c r="I3" s="132" t="s">
        <v>215</v>
      </c>
      <c r="J3" s="23"/>
    </row>
    <row r="4" spans="1:10" s="13" customFormat="1" ht="32.450000000000003" customHeight="1">
      <c r="A4" s="97" t="s">
        <v>15</v>
      </c>
      <c r="B4" s="120" t="s">
        <v>50</v>
      </c>
      <c r="C4" s="121" t="s">
        <v>19</v>
      </c>
      <c r="D4" s="126" t="s">
        <v>37</v>
      </c>
      <c r="E4" s="127" t="s">
        <v>249</v>
      </c>
      <c r="F4" s="127" t="s">
        <v>234</v>
      </c>
      <c r="G4" s="133" t="s">
        <v>32</v>
      </c>
      <c r="H4" s="134" t="s">
        <v>228</v>
      </c>
      <c r="I4" s="133" t="s">
        <v>65</v>
      </c>
      <c r="J4" s="5"/>
    </row>
    <row r="5" spans="1:10" s="13" customFormat="1" ht="91.15" customHeight="1">
      <c r="A5" s="97" t="s">
        <v>11</v>
      </c>
      <c r="B5" s="122" t="s">
        <v>51</v>
      </c>
      <c r="C5" s="122" t="s">
        <v>109</v>
      </c>
      <c r="D5" s="128" t="s">
        <v>160</v>
      </c>
      <c r="E5" s="129" t="s">
        <v>247</v>
      </c>
      <c r="F5" s="129" t="s">
        <v>232</v>
      </c>
      <c r="G5" s="142" t="s">
        <v>252</v>
      </c>
      <c r="H5" s="135" t="s">
        <v>220</v>
      </c>
      <c r="I5" s="135" t="s">
        <v>213</v>
      </c>
      <c r="J5" s="25"/>
    </row>
    <row r="6" spans="1:10" s="13" customFormat="1" ht="25.15" customHeight="1">
      <c r="A6" s="97" t="s">
        <v>14</v>
      </c>
      <c r="B6" s="120">
        <v>2019</v>
      </c>
      <c r="C6" s="121">
        <v>2020</v>
      </c>
      <c r="D6" s="130">
        <v>2016</v>
      </c>
      <c r="E6" s="127">
        <v>2018</v>
      </c>
      <c r="F6" s="127">
        <v>2017</v>
      </c>
      <c r="G6" s="133">
        <v>2020</v>
      </c>
      <c r="H6" s="134">
        <v>2020</v>
      </c>
      <c r="I6" s="133" t="s">
        <v>214</v>
      </c>
    </row>
    <row r="7" spans="1:10" s="13" customFormat="1" ht="90" customHeight="1">
      <c r="A7" s="97" t="s">
        <v>17</v>
      </c>
      <c r="B7" s="121" t="s">
        <v>55</v>
      </c>
      <c r="C7" s="121" t="s">
        <v>35</v>
      </c>
      <c r="D7" s="131" t="s">
        <v>39</v>
      </c>
      <c r="E7" s="127" t="s">
        <v>269</v>
      </c>
      <c r="F7" s="131" t="s">
        <v>237</v>
      </c>
      <c r="G7" s="133" t="s">
        <v>34</v>
      </c>
      <c r="H7" s="133" t="s">
        <v>222</v>
      </c>
      <c r="I7" s="133" t="s">
        <v>216</v>
      </c>
    </row>
    <row r="8" spans="1:10" s="13" customFormat="1" ht="45.6" customHeight="1">
      <c r="A8" s="97" t="s">
        <v>18</v>
      </c>
      <c r="B8" s="120" t="s">
        <v>43</v>
      </c>
      <c r="C8" s="121" t="s">
        <v>143</v>
      </c>
      <c r="D8" s="131" t="s">
        <v>188</v>
      </c>
      <c r="E8" s="127" t="s">
        <v>251</v>
      </c>
      <c r="F8" s="127" t="s">
        <v>57</v>
      </c>
      <c r="G8" s="136"/>
      <c r="H8" s="137" t="s">
        <v>221</v>
      </c>
      <c r="I8" s="133"/>
    </row>
    <row r="9" spans="1:10" s="3" customFormat="1" ht="66" customHeight="1">
      <c r="A9" s="9" t="s">
        <v>67</v>
      </c>
      <c r="B9" s="27"/>
      <c r="C9" s="9"/>
      <c r="D9" s="9"/>
      <c r="E9" s="9"/>
      <c r="F9" s="9"/>
      <c r="G9" s="9"/>
      <c r="H9" s="23"/>
    </row>
    <row r="10" spans="1:10" s="3" customFormat="1" ht="18.600000000000001" customHeight="1">
      <c r="A10" s="18" t="s">
        <v>68</v>
      </c>
      <c r="B10" s="36">
        <v>9565</v>
      </c>
      <c r="C10" s="30">
        <v>0.71684640173896885</v>
      </c>
      <c r="D10" s="28">
        <v>0</v>
      </c>
      <c r="E10" s="13" t="s">
        <v>156</v>
      </c>
      <c r="F10" s="110">
        <v>162917.73699999999</v>
      </c>
      <c r="G10" s="56">
        <v>1</v>
      </c>
      <c r="H10" s="5" t="s">
        <v>223</v>
      </c>
      <c r="I10" s="54">
        <v>115.80621166703041</v>
      </c>
    </row>
    <row r="11" spans="1:10" s="3" customFormat="1" ht="18" customHeight="1">
      <c r="A11" s="18" t="s">
        <v>69</v>
      </c>
      <c r="B11" s="36">
        <v>4946</v>
      </c>
      <c r="C11" s="30">
        <v>0.7603270865003342</v>
      </c>
      <c r="D11" s="28">
        <v>0</v>
      </c>
      <c r="E11" s="13" t="s">
        <v>158</v>
      </c>
      <c r="F11" s="110">
        <v>142651.75700000001</v>
      </c>
      <c r="G11" s="56">
        <v>2</v>
      </c>
      <c r="H11" s="5" t="s">
        <v>224</v>
      </c>
      <c r="I11" s="54">
        <v>310.92762665455365</v>
      </c>
    </row>
    <row r="12" spans="1:10" s="3" customFormat="1" ht="18" customHeight="1">
      <c r="A12" s="18" t="s">
        <v>70</v>
      </c>
      <c r="B12" s="36">
        <v>10647</v>
      </c>
      <c r="C12" s="30">
        <v>0.81422552101439205</v>
      </c>
      <c r="D12" s="28">
        <v>0</v>
      </c>
      <c r="E12" s="13" t="s">
        <v>158</v>
      </c>
      <c r="F12" s="110">
        <v>30240.550200000001</v>
      </c>
      <c r="G12" s="56">
        <v>1</v>
      </c>
      <c r="H12" s="5" t="s">
        <v>223</v>
      </c>
      <c r="I12" s="54">
        <v>115.80621166703041</v>
      </c>
    </row>
    <row r="13" spans="1:10" s="3" customFormat="1" ht="18" customHeight="1">
      <c r="A13" s="18" t="s">
        <v>71</v>
      </c>
      <c r="B13" s="36">
        <v>8765</v>
      </c>
      <c r="C13" s="30">
        <v>0.67471886653517354</v>
      </c>
      <c r="D13" s="28">
        <v>0</v>
      </c>
      <c r="E13" s="13" t="s">
        <v>158</v>
      </c>
      <c r="F13" s="110">
        <v>10040.462799999999</v>
      </c>
      <c r="G13" s="56">
        <v>1</v>
      </c>
      <c r="H13" s="5" t="s">
        <v>223</v>
      </c>
      <c r="I13" s="54">
        <v>115.8062116670304</v>
      </c>
    </row>
    <row r="14" spans="1:10" s="3" customFormat="1" ht="18" customHeight="1">
      <c r="A14" s="18" t="s">
        <v>72</v>
      </c>
      <c r="B14" s="36">
        <v>9099</v>
      </c>
      <c r="C14" s="30">
        <v>0.7782459617664752</v>
      </c>
      <c r="D14" s="28">
        <v>0</v>
      </c>
      <c r="E14" s="13" t="s">
        <v>158</v>
      </c>
      <c r="F14" s="110">
        <v>13185.834800000001</v>
      </c>
      <c r="G14" s="56">
        <v>1</v>
      </c>
      <c r="H14" s="5" t="s">
        <v>223</v>
      </c>
      <c r="I14" s="54">
        <v>115.80621166703041</v>
      </c>
    </row>
    <row r="15" spans="1:10" s="3" customFormat="1" ht="18" customHeight="1">
      <c r="A15" s="18" t="s">
        <v>73</v>
      </c>
      <c r="B15" s="36">
        <v>14865</v>
      </c>
      <c r="C15" s="30">
        <v>0.45931515839486536</v>
      </c>
      <c r="D15" s="28">
        <v>0</v>
      </c>
      <c r="E15" s="13" t="s">
        <v>158</v>
      </c>
      <c r="F15" s="110">
        <v>244.444647</v>
      </c>
      <c r="G15" s="56">
        <v>1</v>
      </c>
      <c r="H15" s="5" t="s">
        <v>223</v>
      </c>
      <c r="I15" s="54">
        <v>115.80621166703041</v>
      </c>
    </row>
    <row r="16" spans="1:10" s="3" customFormat="1" ht="18" customHeight="1">
      <c r="A16" s="18" t="s">
        <v>74</v>
      </c>
      <c r="B16" s="36">
        <v>8274</v>
      </c>
      <c r="C16" s="30">
        <v>0.48996861277216508</v>
      </c>
      <c r="D16" s="28">
        <v>0</v>
      </c>
      <c r="E16" s="13" t="s">
        <v>156</v>
      </c>
      <c r="F16" s="110">
        <v>9760.2667000000001</v>
      </c>
      <c r="G16" s="56">
        <v>1</v>
      </c>
      <c r="H16" s="5" t="s">
        <v>223</v>
      </c>
      <c r="I16" s="54">
        <v>115.8062116670304</v>
      </c>
    </row>
    <row r="17" spans="1:12" s="3" customFormat="1" ht="18" customHeight="1">
      <c r="A17" s="18" t="s">
        <v>75</v>
      </c>
      <c r="B17" s="36">
        <v>16305</v>
      </c>
      <c r="C17" s="30">
        <v>-0.60477729478037556</v>
      </c>
      <c r="D17" s="28">
        <v>0</v>
      </c>
      <c r="E17" s="13" t="s">
        <v>156</v>
      </c>
      <c r="F17" s="110">
        <v>35.315407299999997</v>
      </c>
      <c r="G17" s="56">
        <v>1</v>
      </c>
      <c r="H17" s="5" t="s">
        <v>223</v>
      </c>
      <c r="I17" s="54">
        <v>115.8062116670304</v>
      </c>
    </row>
    <row r="18" spans="1:12" s="3" customFormat="1" ht="18" customHeight="1">
      <c r="A18" s="18" t="s">
        <v>77</v>
      </c>
      <c r="B18" s="36">
        <v>7351</v>
      </c>
      <c r="C18" s="30">
        <v>0.53483483421058764</v>
      </c>
      <c r="D18" s="28">
        <f>'Air Quality'!C24</f>
        <v>8347816</v>
      </c>
      <c r="E18" s="13" t="s">
        <v>158</v>
      </c>
      <c r="F18" s="110">
        <v>145880.753</v>
      </c>
      <c r="G18" s="56">
        <v>1</v>
      </c>
      <c r="H18" s="5" t="s">
        <v>223</v>
      </c>
      <c r="I18" s="54">
        <v>115.80621166703041</v>
      </c>
    </row>
    <row r="19" spans="1:12" s="3" customFormat="1" ht="18" customHeight="1">
      <c r="A19" s="18" t="s">
        <v>78</v>
      </c>
      <c r="B19" s="36">
        <v>8614</v>
      </c>
      <c r="C19" s="30">
        <v>0.58230347340242905</v>
      </c>
      <c r="D19" s="28">
        <v>0</v>
      </c>
      <c r="E19" s="13" t="s">
        <v>158</v>
      </c>
      <c r="F19" s="110">
        <v>1364.2099800000001</v>
      </c>
      <c r="G19" s="56">
        <v>1</v>
      </c>
      <c r="H19" s="5" t="s">
        <v>223</v>
      </c>
      <c r="I19" s="54">
        <v>115.80621166703041</v>
      </c>
    </row>
    <row r="20" spans="1:12" s="3" customFormat="1" ht="18" customHeight="1">
      <c r="A20" s="18" t="s">
        <v>79</v>
      </c>
      <c r="B20" s="36">
        <v>8622</v>
      </c>
      <c r="C20" s="30">
        <v>0.7980018353008852</v>
      </c>
      <c r="D20" s="28">
        <v>0</v>
      </c>
      <c r="E20" s="13" t="s">
        <v>158</v>
      </c>
      <c r="F20" s="110">
        <v>78770.950200000007</v>
      </c>
      <c r="G20" s="56">
        <v>3</v>
      </c>
      <c r="H20" s="5" t="s">
        <v>224</v>
      </c>
      <c r="I20" s="54">
        <v>695.73564445534828</v>
      </c>
    </row>
    <row r="21" spans="1:12" s="3" customFormat="1" ht="18" customHeight="1">
      <c r="A21" s="18" t="s">
        <v>76</v>
      </c>
      <c r="B21" s="36">
        <v>11232</v>
      </c>
      <c r="C21" s="30">
        <v>0.65334424622243459</v>
      </c>
      <c r="D21" s="28">
        <v>0</v>
      </c>
      <c r="E21" s="13" t="s">
        <v>156</v>
      </c>
      <c r="F21" s="110">
        <v>109667.27499999999</v>
      </c>
      <c r="G21" s="56">
        <v>1</v>
      </c>
      <c r="H21" s="5" t="s">
        <v>223</v>
      </c>
      <c r="I21" s="54">
        <v>115.80621166703041</v>
      </c>
    </row>
    <row r="22" spans="1:12" s="3" customFormat="1" ht="18" customHeight="1">
      <c r="A22" s="18" t="s">
        <v>80</v>
      </c>
      <c r="B22" s="36">
        <v>11044</v>
      </c>
      <c r="C22" s="30">
        <v>0.69429625883576751</v>
      </c>
      <c r="D22" s="28">
        <v>0</v>
      </c>
      <c r="E22" s="13" t="s">
        <v>158</v>
      </c>
      <c r="F22" s="110">
        <v>5.7816837000000003</v>
      </c>
      <c r="G22" s="56">
        <v>1</v>
      </c>
      <c r="H22" s="5" t="s">
        <v>223</v>
      </c>
      <c r="I22" s="54">
        <v>115.80621166703041</v>
      </c>
    </row>
    <row r="23" spans="1:12" s="3" customFormat="1" ht="21" customHeight="1">
      <c r="A23" s="18"/>
      <c r="B23" s="27"/>
      <c r="C23" s="9"/>
      <c r="D23" s="27"/>
      <c r="E23" s="9"/>
      <c r="F23" s="9"/>
      <c r="G23" s="9"/>
      <c r="H23" s="23"/>
    </row>
    <row r="24" spans="1:12" s="8" customFormat="1">
      <c r="A24" s="18"/>
      <c r="B24" s="29"/>
      <c r="C24" s="11"/>
      <c r="D24" s="29"/>
      <c r="E24" s="11"/>
      <c r="F24" s="11"/>
      <c r="G24" s="11">
        <v>0</v>
      </c>
      <c r="H24" s="11"/>
      <c r="I24" s="5"/>
      <c r="J24" s="5"/>
      <c r="K24" s="5"/>
      <c r="L24" s="5"/>
    </row>
    <row r="74" spans="1:12" s="6" customFormat="1">
      <c r="A74" s="92"/>
      <c r="B74" s="28"/>
      <c r="C74" s="10"/>
      <c r="D74" s="28"/>
      <c r="E74" s="10"/>
      <c r="F74" s="10"/>
      <c r="G74" s="10"/>
      <c r="H74" s="10"/>
      <c r="I74" s="5"/>
      <c r="J74" s="5"/>
      <c r="K74" s="5"/>
      <c r="L74" s="5"/>
    </row>
  </sheetData>
  <mergeCells count="3">
    <mergeCell ref="B1:C1"/>
    <mergeCell ref="D1:F1"/>
    <mergeCell ref="G1:I1"/>
  </mergeCells>
  <conditionalFormatting sqref="B10:B22">
    <cfRule type="cellIs" dxfId="45" priority="24" operator="lessThan">
      <formula>5000</formula>
    </cfRule>
    <cfRule type="cellIs" dxfId="44" priority="25" operator="between">
      <formula>5001</formula>
      <formula>7000</formula>
    </cfRule>
    <cfRule type="cellIs" dxfId="43" priority="26" operator="greaterThan">
      <formula>7001</formula>
    </cfRule>
  </conditionalFormatting>
  <conditionalFormatting sqref="C10:C22">
    <cfRule type="cellIs" dxfId="42" priority="21" operator="greaterThan">
      <formula>0.4</formula>
    </cfRule>
    <cfRule type="cellIs" dxfId="41" priority="22" operator="between">
      <formula>0.2</formula>
      <formula>0.4</formula>
    </cfRule>
    <cfRule type="cellIs" dxfId="40" priority="23" operator="lessThan">
      <formula>0.2</formula>
    </cfRule>
  </conditionalFormatting>
  <conditionalFormatting sqref="D10:D22">
    <cfRule type="cellIs" dxfId="39" priority="15" operator="greaterThan">
      <formula>1000000</formula>
    </cfRule>
    <cfRule type="cellIs" dxfId="38" priority="16" operator="between">
      <formula>1</formula>
      <formula>1000000</formula>
    </cfRule>
    <cfRule type="cellIs" dxfId="37" priority="17" operator="equal">
      <formula>0</formula>
    </cfRule>
  </conditionalFormatting>
  <conditionalFormatting sqref="I10:I22">
    <cfRule type="cellIs" dxfId="36" priority="14" operator="greaterThan">
      <formula>2.63</formula>
    </cfRule>
  </conditionalFormatting>
  <conditionalFormatting sqref="H10:H22">
    <cfRule type="containsText" dxfId="35" priority="12" operator="containsText" text="Province">
      <formula>NOT(ISERROR(SEARCH("Province",H10)))</formula>
    </cfRule>
    <cfRule type="cellIs" dxfId="34" priority="13" operator="equal">
      <formula>"CAN"</formula>
    </cfRule>
  </conditionalFormatting>
  <conditionalFormatting sqref="G10:G22">
    <cfRule type="cellIs" dxfId="33" priority="10" operator="greaterThan">
      <formula>1</formula>
    </cfRule>
    <cfRule type="cellIs" dxfId="32" priority="11" operator="equal">
      <formula>1</formula>
    </cfRule>
  </conditionalFormatting>
  <conditionalFormatting sqref="F10:F22">
    <cfRule type="cellIs" dxfId="31" priority="1" operator="greaterThan">
      <formula>161000</formula>
    </cfRule>
    <cfRule type="cellIs" dxfId="30" priority="2" operator="lessThan">
      <formula>80000</formula>
    </cfRule>
    <cfRule type="cellIs" dxfId="29" priority="3" operator="between">
      <formula>80000</formula>
      <formula>161000</formula>
    </cfRule>
    <cfRule type="cellIs" dxfId="28" priority="7" operator="between">
      <formula>80000</formula>
      <formula>161000</formula>
    </cfRule>
    <cfRule type="cellIs" dxfId="27" priority="8" operator="greaterThan">
      <formula>161000</formula>
    </cfRule>
    <cfRule type="cellIs" dxfId="26" priority="9" operator="lessThan">
      <formula>80000</formula>
    </cfRule>
  </conditionalFormatting>
  <conditionalFormatting sqref="E10:E22">
    <cfRule type="cellIs" dxfId="25" priority="4" operator="equal">
      <formula>"Best"</formula>
    </cfRule>
    <cfRule type="cellIs" dxfId="24" priority="5" operator="equal">
      <formula>"Better"</formula>
    </cfRule>
    <cfRule type="cellIs" dxfId="23" priority="6" operator="equal">
      <formula>"Good"</formula>
    </cfRule>
  </conditionalFormatting>
  <hyperlinks>
    <hyperlink ref="D5" r:id="rId1" xr:uid="{42C64B48-BB19-485D-A089-EFCA5855103E}"/>
    <hyperlink ref="B5" r:id="rId2" xr:uid="{46E19EF2-262E-48AB-B792-33EBF24A63EF}"/>
    <hyperlink ref="H5" r:id="rId3" xr:uid="{BDB662F4-D701-43B6-90F8-525E49A7601D}"/>
    <hyperlink ref="I5" r:id="rId4" display="Canada Open Data" xr:uid="{C39F3DCE-0091-465F-A2F3-D24429ADBE5C}"/>
    <hyperlink ref="F5" r:id="rId5" xr:uid="{2A8AEC9D-FFCC-4D82-87FF-285400ACE96D}"/>
    <hyperlink ref="E5" r:id="rId6" display="CER Provincial and Territorial Energy Profiles &amp; UCS Ready for Work report" xr:uid="{C59D2D87-CDA7-4F04-B414-6AEAF6C6CCD4}"/>
    <hyperlink ref="C5" r:id="rId7" location="L5" xr:uid="{BC6F50C1-0249-4052-99FE-D67B86B41A54}"/>
    <hyperlink ref="G5" r:id="rId8" xr:uid="{757D4C07-7805-47EA-8816-26D920DBFF82}"/>
  </hyperlinks>
  <pageMargins left="0.7" right="0.7" top="0.75" bottom="0.75" header="0.3" footer="0.3"/>
  <pageSetup orientation="portrait" r:id="rId9"/>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23BF9-8601-4511-8F24-1483401BCAA4}">
  <sheetPr>
    <tabColor rgb="FF0070C0"/>
  </sheetPr>
  <dimension ref="A1:T74"/>
  <sheetViews>
    <sheetView zoomScale="96" zoomScaleNormal="96" workbookViewId="0">
      <pane xSplit="1" ySplit="3" topLeftCell="H4" activePane="bottomRight" state="frozen"/>
      <selection pane="topRight" activeCell="C1" sqref="C1"/>
      <selection pane="bottomLeft" activeCell="A4" sqref="A4"/>
      <selection pane="bottomRight" activeCell="L28" sqref="L28"/>
    </sheetView>
  </sheetViews>
  <sheetFormatPr defaultColWidth="13.140625" defaultRowHeight="15"/>
  <cols>
    <col min="1" max="1" width="26.7109375" style="18" customWidth="1"/>
    <col min="2" max="2" width="17.42578125" style="28" customWidth="1"/>
    <col min="3" max="3" width="5.28515625" style="28" customWidth="1"/>
    <col min="4" max="4" width="14.28515625" style="10" customWidth="1"/>
    <col min="5" max="5" width="5" style="28" customWidth="1"/>
    <col min="6" max="6" width="15" style="28" customWidth="1"/>
    <col min="7" max="7" width="5.140625" style="28" customWidth="1"/>
    <col min="8" max="8" width="17.7109375" style="10" customWidth="1"/>
    <col min="9" max="9" width="4.5703125" style="10" customWidth="1"/>
    <col min="10" max="10" width="14.7109375" style="10" customWidth="1"/>
    <col min="11" max="11" width="4.5703125" style="10" customWidth="1"/>
    <col min="12" max="12" width="16.85546875" style="10" customWidth="1"/>
    <col min="13" max="13" width="5" style="10" customWidth="1"/>
    <col min="14" max="14" width="17.5703125" style="10" customWidth="1"/>
    <col min="15" max="15" width="4.7109375" style="10" customWidth="1"/>
    <col min="16" max="16" width="16.7109375" style="5" customWidth="1"/>
    <col min="17" max="17" width="4.7109375" style="5" customWidth="1"/>
    <col min="18" max="16384" width="13.140625" style="5"/>
  </cols>
  <sheetData>
    <row r="1" spans="1:18" s="1" customFormat="1" ht="29.45" customHeight="1">
      <c r="A1" s="97" t="s">
        <v>6</v>
      </c>
      <c r="B1" s="156" t="s">
        <v>8</v>
      </c>
      <c r="C1" s="156"/>
      <c r="D1" s="156"/>
      <c r="E1" s="156"/>
      <c r="F1" s="154" t="s">
        <v>9</v>
      </c>
      <c r="G1" s="154"/>
      <c r="H1" s="154"/>
      <c r="I1" s="154"/>
      <c r="J1" s="154"/>
      <c r="K1" s="154"/>
      <c r="L1" s="155" t="s">
        <v>10</v>
      </c>
      <c r="M1" s="155"/>
      <c r="N1" s="155"/>
      <c r="O1" s="155"/>
      <c r="P1" s="155"/>
      <c r="Q1" s="155"/>
      <c r="R1" s="31" t="s">
        <v>40</v>
      </c>
    </row>
    <row r="2" spans="1:18" s="1" customFormat="1" ht="57" customHeight="1">
      <c r="A2" s="97" t="s">
        <v>12</v>
      </c>
      <c r="B2" s="119" t="s">
        <v>53</v>
      </c>
      <c r="C2" s="119"/>
      <c r="D2" s="119" t="s">
        <v>30</v>
      </c>
      <c r="E2" s="119"/>
      <c r="F2" s="124" t="s">
        <v>36</v>
      </c>
      <c r="G2" s="124"/>
      <c r="H2" s="124" t="s">
        <v>20</v>
      </c>
      <c r="I2" s="124"/>
      <c r="J2" s="124" t="s">
        <v>56</v>
      </c>
      <c r="K2" s="124"/>
      <c r="L2" s="132" t="s">
        <v>59</v>
      </c>
      <c r="M2" s="132"/>
      <c r="N2" s="132" t="s">
        <v>58</v>
      </c>
      <c r="O2" s="132"/>
      <c r="P2" s="132" t="s">
        <v>66</v>
      </c>
      <c r="Q2" s="132"/>
      <c r="R2" s="31"/>
    </row>
    <row r="3" spans="1:18" s="1" customFormat="1" ht="58.9" customHeight="1">
      <c r="A3" s="97" t="s">
        <v>7</v>
      </c>
      <c r="B3" s="119" t="s">
        <v>54</v>
      </c>
      <c r="C3" s="119"/>
      <c r="D3" s="119" t="s">
        <v>29</v>
      </c>
      <c r="E3" s="119"/>
      <c r="F3" s="125" t="s">
        <v>38</v>
      </c>
      <c r="G3" s="125"/>
      <c r="H3" s="124" t="s">
        <v>248</v>
      </c>
      <c r="I3" s="124"/>
      <c r="J3" s="124" t="s">
        <v>236</v>
      </c>
      <c r="K3" s="124"/>
      <c r="L3" s="132" t="s">
        <v>33</v>
      </c>
      <c r="M3" s="132"/>
      <c r="N3" s="132" t="s">
        <v>227</v>
      </c>
      <c r="O3" s="132"/>
      <c r="P3" s="132" t="s">
        <v>215</v>
      </c>
      <c r="Q3" s="132"/>
      <c r="R3" s="31" t="s">
        <v>41</v>
      </c>
    </row>
    <row r="4" spans="1:18" s="13" customFormat="1" ht="32.450000000000003" customHeight="1">
      <c r="A4" s="97" t="s">
        <v>15</v>
      </c>
      <c r="B4" s="121" t="s">
        <v>50</v>
      </c>
      <c r="C4" s="121"/>
      <c r="D4" s="121" t="s">
        <v>19</v>
      </c>
      <c r="E4" s="121"/>
      <c r="F4" s="126" t="s">
        <v>37</v>
      </c>
      <c r="G4" s="126"/>
      <c r="H4" s="127" t="s">
        <v>249</v>
      </c>
      <c r="I4" s="127"/>
      <c r="J4" s="127" t="s">
        <v>234</v>
      </c>
      <c r="K4" s="127"/>
      <c r="L4" s="133" t="s">
        <v>32</v>
      </c>
      <c r="M4" s="133"/>
      <c r="N4" s="134" t="s">
        <v>228</v>
      </c>
      <c r="O4" s="134"/>
      <c r="P4" s="133" t="s">
        <v>65</v>
      </c>
      <c r="Q4" s="133"/>
      <c r="R4" s="32"/>
    </row>
    <row r="5" spans="1:18" s="13" customFormat="1" ht="46.15" customHeight="1">
      <c r="A5" s="97" t="s">
        <v>11</v>
      </c>
      <c r="B5" s="122" t="s">
        <v>51</v>
      </c>
      <c r="C5" s="122"/>
      <c r="D5" s="122" t="s">
        <v>109</v>
      </c>
      <c r="E5" s="138"/>
      <c r="F5" s="128" t="s">
        <v>160</v>
      </c>
      <c r="G5" s="128"/>
      <c r="H5" s="129" t="s">
        <v>247</v>
      </c>
      <c r="I5" s="129"/>
      <c r="J5" s="129" t="s">
        <v>232</v>
      </c>
      <c r="K5" s="129"/>
      <c r="L5" s="142" t="s">
        <v>252</v>
      </c>
      <c r="M5" s="134"/>
      <c r="N5" s="135" t="s">
        <v>220</v>
      </c>
      <c r="O5" s="135"/>
      <c r="P5" s="135" t="s">
        <v>213</v>
      </c>
      <c r="Q5" s="135"/>
      <c r="R5" s="32"/>
    </row>
    <row r="6" spans="1:18" s="13" customFormat="1" ht="25.15" customHeight="1">
      <c r="A6" s="97" t="s">
        <v>14</v>
      </c>
      <c r="B6" s="121">
        <v>2019</v>
      </c>
      <c r="C6" s="121"/>
      <c r="D6" s="121">
        <v>2020</v>
      </c>
      <c r="E6" s="121"/>
      <c r="F6" s="130">
        <v>2016</v>
      </c>
      <c r="G6" s="130"/>
      <c r="H6" s="127">
        <v>2018</v>
      </c>
      <c r="I6" s="127"/>
      <c r="J6" s="127">
        <v>2017</v>
      </c>
      <c r="K6" s="127"/>
      <c r="L6" s="133">
        <v>2020</v>
      </c>
      <c r="M6" s="133"/>
      <c r="N6" s="134">
        <v>2020</v>
      </c>
      <c r="O6" s="134"/>
      <c r="P6" s="133" t="s">
        <v>214</v>
      </c>
      <c r="Q6" s="133"/>
      <c r="R6" s="32"/>
    </row>
    <row r="7" spans="1:18" s="13" customFormat="1" ht="90" customHeight="1">
      <c r="A7" s="97" t="s">
        <v>17</v>
      </c>
      <c r="B7" s="121" t="s">
        <v>55</v>
      </c>
      <c r="C7" s="121"/>
      <c r="D7" s="121" t="s">
        <v>35</v>
      </c>
      <c r="E7" s="121"/>
      <c r="F7" s="131" t="s">
        <v>39</v>
      </c>
      <c r="G7" s="131"/>
      <c r="H7" s="127" t="s">
        <v>250</v>
      </c>
      <c r="I7" s="127"/>
      <c r="J7" s="131" t="s">
        <v>237</v>
      </c>
      <c r="K7" s="131"/>
      <c r="L7" s="133" t="s">
        <v>34</v>
      </c>
      <c r="M7" s="133"/>
      <c r="N7" s="133" t="s">
        <v>222</v>
      </c>
      <c r="O7" s="133"/>
      <c r="P7" s="133" t="s">
        <v>216</v>
      </c>
      <c r="Q7" s="133"/>
      <c r="R7" s="32" t="s">
        <v>42</v>
      </c>
    </row>
    <row r="8" spans="1:18" s="13" customFormat="1" ht="45.6" customHeight="1">
      <c r="A8" s="97" t="s">
        <v>18</v>
      </c>
      <c r="B8" s="121" t="s">
        <v>43</v>
      </c>
      <c r="C8" s="121"/>
      <c r="D8" s="121" t="s">
        <v>143</v>
      </c>
      <c r="E8" s="121"/>
      <c r="F8" s="131" t="s">
        <v>188</v>
      </c>
      <c r="G8" s="131"/>
      <c r="H8" s="127" t="s">
        <v>251</v>
      </c>
      <c r="I8" s="127"/>
      <c r="J8" s="127" t="s">
        <v>57</v>
      </c>
      <c r="K8" s="127"/>
      <c r="L8" s="136"/>
      <c r="M8" s="136"/>
      <c r="N8" s="137" t="s">
        <v>221</v>
      </c>
      <c r="O8" s="137"/>
      <c r="P8" s="133"/>
      <c r="Q8" s="133"/>
      <c r="R8" s="32"/>
    </row>
    <row r="9" spans="1:18" s="3" customFormat="1" ht="66" customHeight="1">
      <c r="A9" s="9" t="s">
        <v>67</v>
      </c>
      <c r="B9" s="27"/>
      <c r="C9" s="27"/>
      <c r="D9" s="9"/>
      <c r="E9" s="9"/>
      <c r="F9" s="9"/>
      <c r="G9" s="9"/>
      <c r="H9" s="9"/>
      <c r="I9" s="9"/>
      <c r="J9" s="9"/>
      <c r="K9" s="9"/>
      <c r="L9" s="9"/>
      <c r="M9" s="9"/>
      <c r="N9" s="23"/>
      <c r="O9" s="23"/>
    </row>
    <row r="10" spans="1:18" s="3" customFormat="1" ht="18.600000000000001" customHeight="1">
      <c r="A10" s="18" t="s">
        <v>68</v>
      </c>
      <c r="B10" s="36">
        <v>9565</v>
      </c>
      <c r="C10" s="36"/>
      <c r="D10" s="30">
        <v>0.71684640173896885</v>
      </c>
      <c r="E10" s="36">
        <v>2</v>
      </c>
      <c r="F10" s="28">
        <v>0</v>
      </c>
      <c r="G10" s="28"/>
      <c r="H10" s="13" t="s">
        <v>156</v>
      </c>
      <c r="I10" s="13"/>
      <c r="J10" s="110">
        <v>162917.73699999999</v>
      </c>
      <c r="K10" s="110">
        <v>2</v>
      </c>
      <c r="L10" s="56">
        <v>1</v>
      </c>
      <c r="M10" s="56">
        <v>1</v>
      </c>
      <c r="N10" s="5" t="s">
        <v>223</v>
      </c>
      <c r="O10" s="56">
        <v>1</v>
      </c>
      <c r="P10" s="54">
        <v>115.80621166703041</v>
      </c>
      <c r="Q10" s="56">
        <v>2</v>
      </c>
      <c r="R10" s="115">
        <f>$C10+$E10+$G10+$I10+$K10+$M10+$O10+$Q10</f>
        <v>8</v>
      </c>
    </row>
    <row r="11" spans="1:18" s="3" customFormat="1" ht="18" customHeight="1">
      <c r="A11" s="18" t="s">
        <v>69</v>
      </c>
      <c r="B11" s="36">
        <v>4946</v>
      </c>
      <c r="C11" s="36">
        <v>2</v>
      </c>
      <c r="D11" s="30">
        <v>0.7603270865003342</v>
      </c>
      <c r="E11" s="36">
        <v>2</v>
      </c>
      <c r="F11" s="28">
        <v>0</v>
      </c>
      <c r="G11" s="28"/>
      <c r="H11" s="13" t="s">
        <v>158</v>
      </c>
      <c r="I11" s="36">
        <v>2</v>
      </c>
      <c r="J11" s="110">
        <v>142651.75700000001</v>
      </c>
      <c r="K11" s="110">
        <v>1</v>
      </c>
      <c r="L11" s="56">
        <v>2</v>
      </c>
      <c r="M11" s="56">
        <v>2</v>
      </c>
      <c r="N11" s="5" t="s">
        <v>224</v>
      </c>
      <c r="O11" s="56">
        <v>2</v>
      </c>
      <c r="P11" s="54">
        <v>310.92762665455365</v>
      </c>
      <c r="Q11" s="56">
        <v>2</v>
      </c>
      <c r="R11" s="115">
        <f t="shared" ref="R11:R22" si="0">$C11+$E11+$G11+$I11+$K11+$M11+$O11+$Q11</f>
        <v>13</v>
      </c>
    </row>
    <row r="12" spans="1:18" s="3" customFormat="1" ht="18" customHeight="1">
      <c r="A12" s="18" t="s">
        <v>70</v>
      </c>
      <c r="B12" s="36">
        <v>10647</v>
      </c>
      <c r="C12" s="36"/>
      <c r="D12" s="30">
        <v>0.81422552101439205</v>
      </c>
      <c r="E12" s="36">
        <v>2</v>
      </c>
      <c r="F12" s="28">
        <v>0</v>
      </c>
      <c r="G12" s="28"/>
      <c r="H12" s="13" t="s">
        <v>158</v>
      </c>
      <c r="I12" s="36">
        <v>2</v>
      </c>
      <c r="J12" s="110">
        <v>30240.550200000001</v>
      </c>
      <c r="K12" s="110"/>
      <c r="L12" s="56">
        <v>1</v>
      </c>
      <c r="M12" s="56">
        <v>1</v>
      </c>
      <c r="N12" s="5" t="s">
        <v>223</v>
      </c>
      <c r="O12" s="56">
        <v>1</v>
      </c>
      <c r="P12" s="54">
        <v>115.80621166703041</v>
      </c>
      <c r="Q12" s="56">
        <v>2</v>
      </c>
      <c r="R12" s="115">
        <f t="shared" si="0"/>
        <v>8</v>
      </c>
    </row>
    <row r="13" spans="1:18" s="3" customFormat="1" ht="18" customHeight="1">
      <c r="A13" s="18" t="s">
        <v>71</v>
      </c>
      <c r="B13" s="36">
        <v>8765</v>
      </c>
      <c r="C13" s="36"/>
      <c r="D13" s="30">
        <v>0.67471886653517354</v>
      </c>
      <c r="E13" s="36">
        <v>2</v>
      </c>
      <c r="F13" s="28">
        <v>0</v>
      </c>
      <c r="G13" s="28"/>
      <c r="H13" s="13" t="s">
        <v>158</v>
      </c>
      <c r="I13" s="36">
        <v>2</v>
      </c>
      <c r="J13" s="110">
        <v>10040.462799999999</v>
      </c>
      <c r="K13" s="110"/>
      <c r="L13" s="56">
        <v>1</v>
      </c>
      <c r="M13" s="56">
        <v>1</v>
      </c>
      <c r="N13" s="5" t="s">
        <v>223</v>
      </c>
      <c r="O13" s="56">
        <v>1</v>
      </c>
      <c r="P13" s="54">
        <v>115.8062116670304</v>
      </c>
      <c r="Q13" s="56">
        <v>2</v>
      </c>
      <c r="R13" s="115">
        <f t="shared" si="0"/>
        <v>8</v>
      </c>
    </row>
    <row r="14" spans="1:18" s="3" customFormat="1" ht="18" customHeight="1">
      <c r="A14" s="18" t="s">
        <v>72</v>
      </c>
      <c r="B14" s="36">
        <v>9099</v>
      </c>
      <c r="C14" s="36"/>
      <c r="D14" s="30">
        <v>0.7782459617664752</v>
      </c>
      <c r="E14" s="36">
        <v>2</v>
      </c>
      <c r="F14" s="28">
        <v>0</v>
      </c>
      <c r="G14" s="28"/>
      <c r="H14" s="13" t="s">
        <v>158</v>
      </c>
      <c r="I14" s="36">
        <v>2</v>
      </c>
      <c r="J14" s="110">
        <v>13185.834800000001</v>
      </c>
      <c r="K14" s="110"/>
      <c r="L14" s="56">
        <v>1</v>
      </c>
      <c r="M14" s="56">
        <v>1</v>
      </c>
      <c r="N14" s="5" t="s">
        <v>223</v>
      </c>
      <c r="O14" s="56">
        <v>1</v>
      </c>
      <c r="P14" s="54">
        <v>115.80621166703041</v>
      </c>
      <c r="Q14" s="56">
        <v>2</v>
      </c>
      <c r="R14" s="115">
        <f t="shared" si="0"/>
        <v>8</v>
      </c>
    </row>
    <row r="15" spans="1:18" s="3" customFormat="1" ht="18" customHeight="1">
      <c r="A15" s="18" t="s">
        <v>73</v>
      </c>
      <c r="B15" s="36">
        <v>14865</v>
      </c>
      <c r="C15" s="36"/>
      <c r="D15" s="30">
        <v>0.45931515839486536</v>
      </c>
      <c r="E15" s="36">
        <v>2</v>
      </c>
      <c r="F15" s="28">
        <v>0</v>
      </c>
      <c r="G15" s="28"/>
      <c r="H15" s="13" t="s">
        <v>158</v>
      </c>
      <c r="I15" s="36">
        <v>2</v>
      </c>
      <c r="J15" s="110">
        <v>244.444647</v>
      </c>
      <c r="K15" s="110"/>
      <c r="L15" s="56">
        <v>1</v>
      </c>
      <c r="M15" s="56">
        <v>1</v>
      </c>
      <c r="N15" s="5" t="s">
        <v>223</v>
      </c>
      <c r="O15" s="56">
        <v>1</v>
      </c>
      <c r="P15" s="54">
        <v>115.80621166703041</v>
      </c>
      <c r="Q15" s="56">
        <v>2</v>
      </c>
      <c r="R15" s="115">
        <f t="shared" si="0"/>
        <v>8</v>
      </c>
    </row>
    <row r="16" spans="1:18" s="3" customFormat="1" ht="18" customHeight="1">
      <c r="A16" s="18" t="s">
        <v>74</v>
      </c>
      <c r="B16" s="36">
        <v>8274</v>
      </c>
      <c r="C16" s="36"/>
      <c r="D16" s="30">
        <v>0.48996861277216508</v>
      </c>
      <c r="E16" s="36">
        <v>2</v>
      </c>
      <c r="F16" s="28">
        <v>0</v>
      </c>
      <c r="G16" s="28"/>
      <c r="H16" s="13" t="s">
        <v>156</v>
      </c>
      <c r="I16" s="13"/>
      <c r="J16" s="110">
        <v>9760.2667000000001</v>
      </c>
      <c r="K16" s="110"/>
      <c r="L16" s="56">
        <v>1</v>
      </c>
      <c r="M16" s="56">
        <v>1</v>
      </c>
      <c r="N16" s="5" t="s">
        <v>223</v>
      </c>
      <c r="O16" s="56">
        <v>1</v>
      </c>
      <c r="P16" s="54">
        <v>115.8062116670304</v>
      </c>
      <c r="Q16" s="56">
        <v>2</v>
      </c>
      <c r="R16" s="115">
        <f t="shared" si="0"/>
        <v>6</v>
      </c>
    </row>
    <row r="17" spans="1:18" s="3" customFormat="1" ht="18" customHeight="1">
      <c r="A17" s="18" t="s">
        <v>75</v>
      </c>
      <c r="B17" s="36">
        <v>16305</v>
      </c>
      <c r="C17" s="36"/>
      <c r="D17" s="30">
        <v>-0.60477729478037556</v>
      </c>
      <c r="E17" s="114"/>
      <c r="F17" s="28">
        <v>0</v>
      </c>
      <c r="G17" s="28"/>
      <c r="H17" s="13" t="s">
        <v>156</v>
      </c>
      <c r="I17" s="13"/>
      <c r="J17" s="110">
        <v>35.315407299999997</v>
      </c>
      <c r="K17" s="110"/>
      <c r="L17" s="56">
        <v>1</v>
      </c>
      <c r="M17" s="56">
        <v>1</v>
      </c>
      <c r="N17" s="5" t="s">
        <v>223</v>
      </c>
      <c r="O17" s="56">
        <v>1</v>
      </c>
      <c r="P17" s="54">
        <v>115.8062116670304</v>
      </c>
      <c r="Q17" s="56">
        <v>2</v>
      </c>
      <c r="R17" s="115">
        <f t="shared" si="0"/>
        <v>4</v>
      </c>
    </row>
    <row r="18" spans="1:18" s="3" customFormat="1" ht="18" customHeight="1">
      <c r="A18" s="18" t="s">
        <v>77</v>
      </c>
      <c r="B18" s="36">
        <v>7351</v>
      </c>
      <c r="C18" s="36"/>
      <c r="D18" s="30">
        <v>0.53483483421058764</v>
      </c>
      <c r="E18" s="36">
        <v>2</v>
      </c>
      <c r="F18" s="28">
        <f>'Air Quality'!C24</f>
        <v>8347816</v>
      </c>
      <c r="G18" s="36">
        <v>2</v>
      </c>
      <c r="H18" s="13" t="s">
        <v>158</v>
      </c>
      <c r="I18" s="36">
        <v>2</v>
      </c>
      <c r="J18" s="110">
        <v>145880.753</v>
      </c>
      <c r="K18" s="110">
        <v>1</v>
      </c>
      <c r="L18" s="56">
        <v>1</v>
      </c>
      <c r="M18" s="56">
        <v>1</v>
      </c>
      <c r="N18" s="5" t="s">
        <v>223</v>
      </c>
      <c r="O18" s="56">
        <v>1</v>
      </c>
      <c r="P18" s="54">
        <v>115.80621166703041</v>
      </c>
      <c r="Q18" s="56">
        <v>2</v>
      </c>
      <c r="R18" s="115">
        <f t="shared" si="0"/>
        <v>11</v>
      </c>
    </row>
    <row r="19" spans="1:18" s="3" customFormat="1" ht="18" customHeight="1">
      <c r="A19" s="18" t="s">
        <v>78</v>
      </c>
      <c r="B19" s="36">
        <v>8614</v>
      </c>
      <c r="C19" s="36"/>
      <c r="D19" s="30">
        <v>0.58230347340242905</v>
      </c>
      <c r="E19" s="36">
        <v>2</v>
      </c>
      <c r="F19" s="28">
        <v>0</v>
      </c>
      <c r="G19" s="28"/>
      <c r="H19" s="13" t="s">
        <v>158</v>
      </c>
      <c r="I19" s="36">
        <v>2</v>
      </c>
      <c r="J19" s="110">
        <v>1364.2099800000001</v>
      </c>
      <c r="K19" s="110"/>
      <c r="L19" s="56">
        <v>1</v>
      </c>
      <c r="M19" s="56">
        <v>1</v>
      </c>
      <c r="N19" s="5" t="s">
        <v>223</v>
      </c>
      <c r="O19" s="56">
        <v>1</v>
      </c>
      <c r="P19" s="54">
        <v>115.80621166703041</v>
      </c>
      <c r="Q19" s="56">
        <v>2</v>
      </c>
      <c r="R19" s="115">
        <f t="shared" si="0"/>
        <v>8</v>
      </c>
    </row>
    <row r="20" spans="1:18" s="3" customFormat="1" ht="18" customHeight="1">
      <c r="A20" s="18" t="s">
        <v>79</v>
      </c>
      <c r="B20" s="36">
        <v>8622</v>
      </c>
      <c r="C20" s="36"/>
      <c r="D20" s="30">
        <v>0.7980018353008852</v>
      </c>
      <c r="E20" s="36">
        <v>2</v>
      </c>
      <c r="F20" s="28">
        <v>0</v>
      </c>
      <c r="G20" s="28"/>
      <c r="H20" s="13" t="s">
        <v>158</v>
      </c>
      <c r="I20" s="36">
        <v>2</v>
      </c>
      <c r="J20" s="110">
        <v>78770.950200000007</v>
      </c>
      <c r="K20" s="110"/>
      <c r="L20" s="56">
        <v>3</v>
      </c>
      <c r="M20" s="56">
        <v>2</v>
      </c>
      <c r="N20" s="5" t="s">
        <v>224</v>
      </c>
      <c r="O20" s="56">
        <v>2</v>
      </c>
      <c r="P20" s="54">
        <v>695.73564445534828</v>
      </c>
      <c r="Q20" s="56">
        <v>2</v>
      </c>
      <c r="R20" s="115">
        <f t="shared" si="0"/>
        <v>10</v>
      </c>
    </row>
    <row r="21" spans="1:18" s="3" customFormat="1" ht="18" customHeight="1">
      <c r="A21" s="18" t="s">
        <v>76</v>
      </c>
      <c r="B21" s="36">
        <v>11232</v>
      </c>
      <c r="C21" s="36"/>
      <c r="D21" s="30">
        <v>0.65334424622243459</v>
      </c>
      <c r="E21" s="36">
        <v>2</v>
      </c>
      <c r="F21" s="28">
        <v>0</v>
      </c>
      <c r="G21" s="28"/>
      <c r="H21" s="13" t="s">
        <v>156</v>
      </c>
      <c r="I21" s="13"/>
      <c r="J21" s="110">
        <v>109667.27499999999</v>
      </c>
      <c r="K21" s="110">
        <v>1</v>
      </c>
      <c r="L21" s="56">
        <v>1</v>
      </c>
      <c r="M21" s="56">
        <v>1</v>
      </c>
      <c r="N21" s="5" t="s">
        <v>223</v>
      </c>
      <c r="O21" s="56">
        <v>1</v>
      </c>
      <c r="P21" s="54">
        <v>115.80621166703041</v>
      </c>
      <c r="Q21" s="56">
        <v>2</v>
      </c>
      <c r="R21" s="115">
        <f t="shared" si="0"/>
        <v>7</v>
      </c>
    </row>
    <row r="22" spans="1:18" s="3" customFormat="1" ht="18" customHeight="1">
      <c r="A22" s="18" t="s">
        <v>80</v>
      </c>
      <c r="B22" s="36">
        <v>11044</v>
      </c>
      <c r="C22" s="36"/>
      <c r="D22" s="30">
        <v>0.69429625883576751</v>
      </c>
      <c r="E22" s="36">
        <v>2</v>
      </c>
      <c r="F22" s="28">
        <v>0</v>
      </c>
      <c r="G22" s="28"/>
      <c r="H22" s="13" t="s">
        <v>158</v>
      </c>
      <c r="I22" s="36">
        <v>2</v>
      </c>
      <c r="J22" s="110">
        <v>5.7816837000000003</v>
      </c>
      <c r="K22" s="110"/>
      <c r="L22" s="56">
        <v>1</v>
      </c>
      <c r="M22" s="56">
        <v>1</v>
      </c>
      <c r="N22" s="5" t="s">
        <v>223</v>
      </c>
      <c r="O22" s="56">
        <v>1</v>
      </c>
      <c r="P22" s="54">
        <v>115.80621166703041</v>
      </c>
      <c r="Q22" s="56">
        <v>2</v>
      </c>
      <c r="R22" s="115">
        <f t="shared" si="0"/>
        <v>8</v>
      </c>
    </row>
    <row r="23" spans="1:18" s="3" customFormat="1" ht="21" customHeight="1">
      <c r="A23" s="18"/>
      <c r="B23" s="27"/>
      <c r="C23" s="27"/>
      <c r="D23" s="9"/>
      <c r="E23" s="27"/>
      <c r="F23" s="27"/>
      <c r="G23" s="27"/>
      <c r="H23" s="9"/>
      <c r="I23" s="9"/>
      <c r="J23" s="9"/>
      <c r="K23" s="9"/>
      <c r="L23" s="9"/>
      <c r="M23" s="9"/>
      <c r="N23" s="23"/>
      <c r="O23" s="23"/>
    </row>
    <row r="24" spans="1:18" s="10" customFormat="1">
      <c r="A24" s="18"/>
      <c r="B24" s="29"/>
      <c r="C24" s="29"/>
      <c r="D24" s="11"/>
      <c r="E24" s="29"/>
      <c r="F24" s="29"/>
      <c r="G24" s="29"/>
      <c r="H24" s="11"/>
      <c r="I24" s="11"/>
      <c r="J24" s="11"/>
      <c r="K24" s="11"/>
      <c r="L24" s="11">
        <v>0</v>
      </c>
      <c r="M24" s="11"/>
      <c r="N24" s="11"/>
      <c r="O24" s="11"/>
    </row>
    <row r="74" spans="1:20" s="6" customFormat="1">
      <c r="A74" s="92"/>
      <c r="B74" s="28"/>
      <c r="C74" s="28"/>
      <c r="D74" s="10"/>
      <c r="E74" s="28"/>
      <c r="F74" s="28"/>
      <c r="G74" s="28"/>
      <c r="H74" s="10"/>
      <c r="I74" s="10"/>
      <c r="J74" s="10"/>
      <c r="K74" s="10"/>
      <c r="L74" s="10"/>
      <c r="M74" s="10"/>
      <c r="N74" s="10"/>
      <c r="O74" s="10"/>
      <c r="P74" s="5"/>
      <c r="Q74" s="5"/>
      <c r="R74" s="5"/>
      <c r="S74" s="5"/>
      <c r="T74" s="5"/>
    </row>
  </sheetData>
  <mergeCells count="3">
    <mergeCell ref="F1:K1"/>
    <mergeCell ref="L1:Q1"/>
    <mergeCell ref="B1:E1"/>
  </mergeCells>
  <conditionalFormatting sqref="B10:B22">
    <cfRule type="cellIs" dxfId="22" priority="24" operator="lessThan">
      <formula>5000</formula>
    </cfRule>
    <cfRule type="cellIs" dxfId="21" priority="25" operator="between">
      <formula>5001</formula>
      <formula>7000</formula>
    </cfRule>
    <cfRule type="cellIs" dxfId="20" priority="26" operator="greaterThan">
      <formula>7001</formula>
    </cfRule>
  </conditionalFormatting>
  <conditionalFormatting sqref="D10:D22">
    <cfRule type="cellIs" dxfId="19" priority="21" operator="greaterThan">
      <formula>0.4</formula>
    </cfRule>
    <cfRule type="cellIs" dxfId="18" priority="22" operator="between">
      <formula>0.2</formula>
      <formula>0.4</formula>
    </cfRule>
    <cfRule type="cellIs" dxfId="17" priority="23" operator="lessThan">
      <formula>0.2</formula>
    </cfRule>
  </conditionalFormatting>
  <conditionalFormatting sqref="F10:F22">
    <cfRule type="cellIs" dxfId="16" priority="18" operator="greaterThan">
      <formula>1000000</formula>
    </cfRule>
    <cfRule type="cellIs" dxfId="15" priority="19" operator="between">
      <formula>1</formula>
      <formula>1000000</formula>
    </cfRule>
    <cfRule type="cellIs" dxfId="14" priority="20" operator="equal">
      <formula>0</formula>
    </cfRule>
  </conditionalFormatting>
  <conditionalFormatting sqref="P10:P22">
    <cfRule type="cellIs" dxfId="13" priority="17" operator="greaterThan">
      <formula>2.63</formula>
    </cfRule>
  </conditionalFormatting>
  <conditionalFormatting sqref="N10:N22">
    <cfRule type="containsText" dxfId="12" priority="15" operator="containsText" text="Province">
      <formula>NOT(ISERROR(SEARCH("Province",N10)))</formula>
    </cfRule>
    <cfRule type="cellIs" dxfId="11" priority="16" operator="equal">
      <formula>"CAN"</formula>
    </cfRule>
  </conditionalFormatting>
  <conditionalFormatting sqref="L10:L22">
    <cfRule type="cellIs" dxfId="10" priority="13" operator="greaterThan">
      <formula>1</formula>
    </cfRule>
    <cfRule type="cellIs" dxfId="9" priority="14" operator="equal">
      <formula>1</formula>
    </cfRule>
  </conditionalFormatting>
  <conditionalFormatting sqref="H10:H22">
    <cfRule type="cellIs" dxfId="8" priority="7" operator="equal">
      <formula>"Best"</formula>
    </cfRule>
    <cfRule type="cellIs" dxfId="7" priority="8" operator="equal">
      <formula>"Better"</formula>
    </cfRule>
    <cfRule type="cellIs" dxfId="6" priority="9" operator="equal">
      <formula>"Good"</formula>
    </cfRule>
  </conditionalFormatting>
  <conditionalFormatting sqref="J10:J22">
    <cfRule type="cellIs" dxfId="5" priority="1" operator="greaterThan">
      <formula>161000</formula>
    </cfRule>
    <cfRule type="cellIs" dxfId="4" priority="2" operator="lessThan">
      <formula>80000</formula>
    </cfRule>
    <cfRule type="cellIs" dxfId="3" priority="3" operator="between">
      <formula>80000</formula>
      <formula>161000</formula>
    </cfRule>
    <cfRule type="cellIs" dxfId="2" priority="4" operator="between">
      <formula>80000</formula>
      <formula>161000</formula>
    </cfRule>
    <cfRule type="cellIs" dxfId="1" priority="5" operator="greaterThan">
      <formula>161000</formula>
    </cfRule>
    <cfRule type="cellIs" dxfId="0" priority="6" operator="lessThan">
      <formula>80000</formula>
    </cfRule>
  </conditionalFormatting>
  <hyperlinks>
    <hyperlink ref="F5" r:id="rId1" xr:uid="{FF9E0278-A15D-43DD-A6D1-ECF9DF20C82B}"/>
    <hyperlink ref="B5" r:id="rId2" xr:uid="{E4C8EDE6-8633-4946-840E-F65CF4E13D2E}"/>
    <hyperlink ref="N5" r:id="rId3" xr:uid="{A80814EA-BBC8-4190-B5B6-88B624E6E06C}"/>
    <hyperlink ref="P5" r:id="rId4" display="Canada Open Data" xr:uid="{48EB18D3-B36B-452C-BF04-81A1864BA459}"/>
    <hyperlink ref="J5" r:id="rId5" xr:uid="{00A0666A-560C-49C8-9E16-E7E6E0C28F0A}"/>
    <hyperlink ref="H5" r:id="rId6" display="CER Provincial and Territorial Energy Profiles &amp; UCS Ready for Work report" xr:uid="{C313D39B-FC17-4FBA-8F55-516D24515C70}"/>
    <hyperlink ref="D5" r:id="rId7" location="L5" xr:uid="{2B8F972B-F3DC-432F-AA13-F68FBD6FF5D1}"/>
    <hyperlink ref="L5" r:id="rId8" xr:uid="{921D75DE-D2CB-48C1-A09F-496B72B63260}"/>
  </hyperlinks>
  <pageMargins left="0.7" right="0.7" top="0.75" bottom="0.75" header="0.3" footer="0.3"/>
  <pageSetup orientation="portrait"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0D7F-CDA1-499D-B6DA-6159A7666E1B}">
  <sheetPr>
    <tabColor rgb="FFC00000"/>
  </sheetPr>
  <dimension ref="A1:M73"/>
  <sheetViews>
    <sheetView workbookViewId="0">
      <selection activeCell="H13" sqref="H13"/>
    </sheetView>
  </sheetViews>
  <sheetFormatPr defaultRowHeight="15"/>
  <cols>
    <col min="1" max="1" width="17.5703125" style="7" bestFit="1" customWidth="1"/>
    <col min="2" max="2" width="14" customWidth="1"/>
    <col min="3" max="5" width="10.7109375" customWidth="1"/>
    <col min="6" max="6" width="14.140625" customWidth="1"/>
    <col min="7" max="7" width="16.140625" customWidth="1"/>
    <col min="13" max="13" width="25.28515625" customWidth="1"/>
  </cols>
  <sheetData>
    <row r="1" spans="1:13">
      <c r="A1" s="46" t="s">
        <v>6</v>
      </c>
      <c r="B1" s="23"/>
      <c r="C1" s="23"/>
      <c r="D1" s="23"/>
      <c r="E1" s="23"/>
      <c r="F1" s="23"/>
    </row>
    <row r="2" spans="1:13">
      <c r="A2" s="12" t="s">
        <v>12</v>
      </c>
      <c r="B2" s="23"/>
      <c r="C2" s="23"/>
      <c r="D2" s="23"/>
      <c r="E2" s="23"/>
      <c r="F2" s="23"/>
    </row>
    <row r="3" spans="1:13" ht="30">
      <c r="A3" s="46" t="s">
        <v>7</v>
      </c>
      <c r="B3" s="1" t="s">
        <v>44</v>
      </c>
      <c r="C3" s="1" t="s">
        <v>45</v>
      </c>
      <c r="D3" s="1" t="s">
        <v>47</v>
      </c>
      <c r="E3" s="1" t="s">
        <v>46</v>
      </c>
      <c r="F3" s="1" t="s">
        <v>52</v>
      </c>
      <c r="G3" s="16"/>
      <c r="M3" s="22"/>
    </row>
    <row r="4" spans="1:13">
      <c r="A4" s="46" t="s">
        <v>15</v>
      </c>
      <c r="B4" s="23"/>
      <c r="C4" s="23"/>
      <c r="D4" s="23" t="s">
        <v>50</v>
      </c>
      <c r="E4" s="23" t="s">
        <v>50</v>
      </c>
      <c r="F4" s="23"/>
    </row>
    <row r="5" spans="1:13" ht="105">
      <c r="A5" s="46" t="s">
        <v>11</v>
      </c>
      <c r="B5" s="24" t="s">
        <v>48</v>
      </c>
      <c r="C5" s="23"/>
      <c r="D5" s="25" t="s">
        <v>51</v>
      </c>
      <c r="E5" s="25" t="s">
        <v>51</v>
      </c>
      <c r="F5" s="23"/>
    </row>
    <row r="6" spans="1:13">
      <c r="A6" s="46" t="s">
        <v>14</v>
      </c>
      <c r="B6" s="23">
        <v>2011</v>
      </c>
      <c r="C6" s="23" t="s">
        <v>5</v>
      </c>
      <c r="D6" s="23">
        <v>2019</v>
      </c>
      <c r="E6" s="23">
        <v>2019</v>
      </c>
      <c r="F6" s="23"/>
    </row>
    <row r="7" spans="1:13" ht="90">
      <c r="A7" s="46" t="s">
        <v>18</v>
      </c>
      <c r="B7" s="10" t="s">
        <v>94</v>
      </c>
      <c r="C7" s="10" t="s">
        <v>49</v>
      </c>
      <c r="D7" s="23"/>
      <c r="E7" s="23"/>
      <c r="F7" s="23"/>
      <c r="G7" s="20"/>
    </row>
    <row r="8" spans="1:13">
      <c r="A8" s="2" t="s">
        <v>67</v>
      </c>
      <c r="B8" s="23"/>
      <c r="C8" s="23"/>
      <c r="D8" s="23"/>
      <c r="E8" s="23"/>
      <c r="F8" s="23"/>
    </row>
    <row r="9" spans="1:13">
      <c r="A9" s="7" t="s">
        <v>68</v>
      </c>
      <c r="B9" s="23" t="s">
        <v>81</v>
      </c>
      <c r="C9" s="23" t="s">
        <v>95</v>
      </c>
      <c r="D9" s="23">
        <v>9505</v>
      </c>
      <c r="E9" s="23">
        <v>60</v>
      </c>
      <c r="F9" s="23">
        <f>$D9+$E9</f>
        <v>9565</v>
      </c>
    </row>
    <row r="10" spans="1:13">
      <c r="A10" s="7" t="s">
        <v>69</v>
      </c>
      <c r="B10" s="23" t="s">
        <v>82</v>
      </c>
      <c r="C10" s="23" t="s">
        <v>96</v>
      </c>
      <c r="D10" s="23">
        <v>4826</v>
      </c>
      <c r="E10" s="23">
        <v>120</v>
      </c>
      <c r="F10" s="23">
        <f t="shared" ref="F10:F21" si="0">$D10+$E10</f>
        <v>4946</v>
      </c>
    </row>
    <row r="11" spans="1:13">
      <c r="A11" s="7" t="s">
        <v>70</v>
      </c>
      <c r="B11" s="23" t="s">
        <v>83</v>
      </c>
      <c r="C11" s="23" t="s">
        <v>97</v>
      </c>
      <c r="D11" s="23">
        <v>10211</v>
      </c>
      <c r="E11" s="23">
        <v>436</v>
      </c>
      <c r="F11" s="23">
        <f t="shared" si="0"/>
        <v>10647</v>
      </c>
    </row>
    <row r="12" spans="1:13">
      <c r="A12" s="7" t="s">
        <v>71</v>
      </c>
      <c r="B12" s="23" t="s">
        <v>84</v>
      </c>
      <c r="C12" s="23" t="s">
        <v>98</v>
      </c>
      <c r="D12" s="23">
        <v>8569</v>
      </c>
      <c r="E12" s="23">
        <v>196</v>
      </c>
      <c r="F12" s="23">
        <f t="shared" si="0"/>
        <v>8765</v>
      </c>
    </row>
    <row r="13" spans="1:13" ht="30">
      <c r="A13" s="7" t="s">
        <v>72</v>
      </c>
      <c r="B13" s="23" t="s">
        <v>85</v>
      </c>
      <c r="C13" s="23" t="s">
        <v>99</v>
      </c>
      <c r="D13" s="23">
        <v>9062</v>
      </c>
      <c r="E13" s="23">
        <v>37</v>
      </c>
      <c r="F13" s="23">
        <f t="shared" si="0"/>
        <v>9099</v>
      </c>
    </row>
    <row r="14" spans="1:13" ht="30">
      <c r="A14" s="7" t="s">
        <v>73</v>
      </c>
      <c r="B14" s="23" t="s">
        <v>86</v>
      </c>
      <c r="C14" s="23" t="s">
        <v>100</v>
      </c>
      <c r="D14" s="23">
        <v>14831</v>
      </c>
      <c r="E14" s="23">
        <v>34</v>
      </c>
      <c r="F14" s="23">
        <f t="shared" si="0"/>
        <v>14865</v>
      </c>
    </row>
    <row r="15" spans="1:13">
      <c r="A15" s="7" t="s">
        <v>74</v>
      </c>
      <c r="B15" s="23" t="s">
        <v>87</v>
      </c>
      <c r="C15" s="23" t="s">
        <v>101</v>
      </c>
      <c r="D15" s="23">
        <v>8151</v>
      </c>
      <c r="E15" s="23">
        <v>123</v>
      </c>
      <c r="F15" s="23">
        <f t="shared" si="0"/>
        <v>8274</v>
      </c>
    </row>
    <row r="16" spans="1:13">
      <c r="A16" s="7" t="s">
        <v>75</v>
      </c>
      <c r="B16" s="23" t="s">
        <v>88</v>
      </c>
      <c r="C16" s="23" t="s">
        <v>102</v>
      </c>
      <c r="D16" s="23">
        <v>16305</v>
      </c>
      <c r="E16" s="23">
        <v>0</v>
      </c>
      <c r="F16" s="23">
        <f t="shared" si="0"/>
        <v>16305</v>
      </c>
    </row>
    <row r="17" spans="1:6">
      <c r="A17" s="7" t="s">
        <v>77</v>
      </c>
      <c r="B17" s="23" t="s">
        <v>89</v>
      </c>
      <c r="C17" s="23" t="s">
        <v>103</v>
      </c>
      <c r="D17" s="23">
        <v>6930</v>
      </c>
      <c r="E17" s="23">
        <v>421</v>
      </c>
      <c r="F17" s="23">
        <f t="shared" si="0"/>
        <v>7351</v>
      </c>
    </row>
    <row r="18" spans="1:6" ht="30">
      <c r="A18" s="7" t="s">
        <v>78</v>
      </c>
      <c r="B18" s="23" t="s">
        <v>90</v>
      </c>
      <c r="C18" s="23" t="s">
        <v>104</v>
      </c>
      <c r="D18" s="23">
        <v>8418</v>
      </c>
      <c r="E18" s="23">
        <v>196</v>
      </c>
      <c r="F18" s="23">
        <f t="shared" si="0"/>
        <v>8614</v>
      </c>
    </row>
    <row r="19" spans="1:6">
      <c r="A19" s="7" t="s">
        <v>79</v>
      </c>
      <c r="B19" s="23" t="s">
        <v>91</v>
      </c>
      <c r="C19" s="23" t="s">
        <v>105</v>
      </c>
      <c r="D19" s="23">
        <v>8054</v>
      </c>
      <c r="E19" s="23">
        <v>568</v>
      </c>
      <c r="F19" s="23">
        <f t="shared" si="0"/>
        <v>8622</v>
      </c>
    </row>
    <row r="20" spans="1:6">
      <c r="A20" s="7" t="s">
        <v>76</v>
      </c>
      <c r="B20" s="23" t="s">
        <v>92</v>
      </c>
      <c r="C20" s="23" t="s">
        <v>106</v>
      </c>
      <c r="D20" s="23">
        <v>11111</v>
      </c>
      <c r="E20" s="23">
        <v>121</v>
      </c>
      <c r="F20" s="23">
        <f t="shared" si="0"/>
        <v>11232</v>
      </c>
    </row>
    <row r="21" spans="1:6">
      <c r="A21" s="7" t="s">
        <v>80</v>
      </c>
      <c r="B21" s="23" t="s">
        <v>93</v>
      </c>
      <c r="C21" s="23" t="s">
        <v>107</v>
      </c>
      <c r="D21" s="23">
        <v>11004</v>
      </c>
      <c r="E21" s="23">
        <v>40</v>
      </c>
      <c r="F21" s="23">
        <f t="shared" si="0"/>
        <v>11044</v>
      </c>
    </row>
    <row r="22" spans="1:6">
      <c r="A22" s="49"/>
    </row>
    <row r="73" spans="1:1">
      <c r="A73" s="4"/>
    </row>
  </sheetData>
  <phoneticPr fontId="8" type="noConversion"/>
  <hyperlinks>
    <hyperlink ref="B5" r:id="rId1" xr:uid="{04080A23-58A1-48E5-94F2-39C435EC934F}"/>
    <hyperlink ref="D5" r:id="rId2" xr:uid="{3D98FE3C-A7F7-4122-885A-87517F7D5D13}"/>
    <hyperlink ref="E5" r:id="rId3" xr:uid="{2A1DFFFA-B599-400C-A6BC-72CF293CD976}"/>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D5387-C511-4CD9-B742-EBEF404A906C}">
  <sheetPr>
    <tabColor rgb="FFC00000"/>
  </sheetPr>
  <dimension ref="A1:G17"/>
  <sheetViews>
    <sheetView workbookViewId="0">
      <selection activeCell="C25" sqref="C25"/>
    </sheetView>
  </sheetViews>
  <sheetFormatPr defaultRowHeight="15"/>
  <cols>
    <col min="1" max="1" width="23.7109375" style="42" customWidth="1"/>
    <col min="2" max="2" width="13.42578125" style="42" customWidth="1"/>
    <col min="3" max="3" width="13.28515625" style="42" customWidth="1"/>
    <col min="4" max="4" width="17" style="20" customWidth="1"/>
    <col min="5" max="5" width="17.85546875" customWidth="1"/>
  </cols>
  <sheetData>
    <row r="1" spans="1:6" ht="45">
      <c r="A1" s="53" t="s">
        <v>67</v>
      </c>
      <c r="B1" s="53" t="s">
        <v>44</v>
      </c>
      <c r="C1" s="53" t="s">
        <v>127</v>
      </c>
      <c r="D1" s="3" t="s">
        <v>108</v>
      </c>
    </row>
    <row r="2" spans="1:6">
      <c r="A2" s="46" t="s">
        <v>15</v>
      </c>
      <c r="B2" s="46"/>
      <c r="C2" s="46"/>
      <c r="D2" s="13" t="s">
        <v>16</v>
      </c>
      <c r="E2" s="52"/>
    </row>
    <row r="3" spans="1:6">
      <c r="A3" s="46" t="s">
        <v>11</v>
      </c>
      <c r="B3" s="46"/>
      <c r="C3" s="46"/>
      <c r="D3" s="25" t="s">
        <v>254</v>
      </c>
      <c r="E3" s="20"/>
    </row>
    <row r="4" spans="1:6">
      <c r="A4" s="46" t="s">
        <v>14</v>
      </c>
      <c r="B4" s="46"/>
      <c r="C4" s="46"/>
      <c r="D4" s="13">
        <v>2018</v>
      </c>
    </row>
    <row r="5" spans="1:6">
      <c r="A5" s="51" t="s">
        <v>68</v>
      </c>
      <c r="B5" s="23" t="s">
        <v>81</v>
      </c>
      <c r="C5" s="23" t="s">
        <v>128</v>
      </c>
      <c r="D5" s="13">
        <v>7.18</v>
      </c>
    </row>
    <row r="6" spans="1:6">
      <c r="A6" s="51" t="s">
        <v>69</v>
      </c>
      <c r="B6" s="23" t="s">
        <v>82</v>
      </c>
      <c r="C6" s="23" t="s">
        <v>82</v>
      </c>
      <c r="D6" s="13">
        <v>7.03</v>
      </c>
    </row>
    <row r="7" spans="1:6">
      <c r="A7" s="51" t="s">
        <v>70</v>
      </c>
      <c r="B7" s="23" t="s">
        <v>83</v>
      </c>
      <c r="C7" s="23" t="s">
        <v>83</v>
      </c>
      <c r="D7" s="13">
        <v>4.99</v>
      </c>
    </row>
    <row r="8" spans="1:6">
      <c r="A8" s="51" t="s">
        <v>71</v>
      </c>
      <c r="B8" s="23" t="s">
        <v>84</v>
      </c>
      <c r="C8" s="23" t="s">
        <v>84</v>
      </c>
      <c r="D8" s="13">
        <v>8.6199999999999992</v>
      </c>
    </row>
    <row r="9" spans="1:6" ht="30">
      <c r="A9" s="51" t="s">
        <v>72</v>
      </c>
      <c r="B9" s="23" t="s">
        <v>85</v>
      </c>
      <c r="C9" s="23" t="s">
        <v>85</v>
      </c>
      <c r="D9" s="13">
        <v>6.09</v>
      </c>
    </row>
    <row r="10" spans="1:6">
      <c r="A10" s="51" t="s">
        <v>73</v>
      </c>
      <c r="B10" s="23" t="s">
        <v>86</v>
      </c>
      <c r="C10" s="23"/>
      <c r="D10" s="13">
        <v>15.99</v>
      </c>
      <c r="E10" t="s">
        <v>131</v>
      </c>
      <c r="F10" s="15" t="s">
        <v>132</v>
      </c>
    </row>
    <row r="11" spans="1:6">
      <c r="A11" s="51" t="s">
        <v>74</v>
      </c>
      <c r="B11" s="23" t="s">
        <v>87</v>
      </c>
      <c r="C11" s="23" t="s">
        <v>87</v>
      </c>
      <c r="D11" s="54">
        <v>11.8</v>
      </c>
    </row>
    <row r="12" spans="1:6">
      <c r="A12" s="51" t="s">
        <v>75</v>
      </c>
      <c r="B12" s="23" t="s">
        <v>88</v>
      </c>
      <c r="C12" s="23"/>
      <c r="D12">
        <v>48.31</v>
      </c>
      <c r="E12" t="s">
        <v>131</v>
      </c>
      <c r="F12" s="15" t="s">
        <v>126</v>
      </c>
    </row>
    <row r="13" spans="1:6">
      <c r="A13" s="51" t="s">
        <v>77</v>
      </c>
      <c r="B13" s="23" t="s">
        <v>89</v>
      </c>
      <c r="C13" s="23" t="s">
        <v>89</v>
      </c>
      <c r="D13" s="13">
        <v>12.03</v>
      </c>
    </row>
    <row r="14" spans="1:6">
      <c r="A14" s="51" t="s">
        <v>78</v>
      </c>
      <c r="B14" s="23" t="s">
        <v>90</v>
      </c>
      <c r="C14" s="23" t="s">
        <v>90</v>
      </c>
      <c r="D14" s="13">
        <v>10.94</v>
      </c>
    </row>
    <row r="15" spans="1:6">
      <c r="A15" s="51" t="s">
        <v>79</v>
      </c>
      <c r="B15" s="23" t="s">
        <v>91</v>
      </c>
      <c r="C15" s="23" t="s">
        <v>91</v>
      </c>
      <c r="D15" s="13">
        <v>5.64</v>
      </c>
    </row>
    <row r="16" spans="1:6">
      <c r="A16" s="51" t="s">
        <v>76</v>
      </c>
      <c r="B16" s="23" t="s">
        <v>92</v>
      </c>
      <c r="C16" s="23" t="s">
        <v>129</v>
      </c>
      <c r="D16" s="13">
        <v>9.19</v>
      </c>
    </row>
    <row r="17" spans="1:7">
      <c r="A17" s="51" t="s">
        <v>80</v>
      </c>
      <c r="B17" s="23" t="s">
        <v>93</v>
      </c>
      <c r="C17" s="23"/>
      <c r="D17" s="54">
        <v>10</v>
      </c>
      <c r="E17" t="s">
        <v>131</v>
      </c>
      <c r="F17" s="15" t="s">
        <v>133</v>
      </c>
      <c r="G17" t="s">
        <v>134</v>
      </c>
    </row>
  </sheetData>
  <hyperlinks>
    <hyperlink ref="D3" r:id="rId1" location="L5" display="NRCAN" xr:uid="{6C2A0883-5CAE-416C-AD8D-00C2D073E1AD}"/>
    <hyperlink ref="F12" r:id="rId2" xr:uid="{043E455C-C3C9-4415-8B05-7B2545F14627}"/>
    <hyperlink ref="F10" r:id="rId3" xr:uid="{8A7FAFB3-9BF3-4485-A830-287DBECFCDF5}"/>
    <hyperlink ref="F17" r:id="rId4" xr:uid="{91FB7A73-D7AE-47E8-A2AB-1C7FAA3D01ED}"/>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B1B7-2B99-4788-9EE7-4FA64329ECB4}">
  <sheetPr>
    <tabColor rgb="FFC00000"/>
  </sheetPr>
  <dimension ref="A1:K73"/>
  <sheetViews>
    <sheetView workbookViewId="0">
      <selection activeCell="C9" sqref="C9"/>
    </sheetView>
  </sheetViews>
  <sheetFormatPr defaultRowHeight="15"/>
  <cols>
    <col min="1" max="1" width="17.5703125" style="7" bestFit="1" customWidth="1"/>
    <col min="2" max="2" width="14" customWidth="1"/>
    <col min="3" max="4" width="10.7109375" customWidth="1"/>
    <col min="5" max="5" width="16.140625" customWidth="1"/>
    <col min="11" max="11" width="25.28515625" customWidth="1"/>
  </cols>
  <sheetData>
    <row r="1" spans="1:11">
      <c r="A1" s="46" t="s">
        <v>6</v>
      </c>
      <c r="B1" s="23"/>
      <c r="C1" s="23"/>
      <c r="D1" s="40"/>
    </row>
    <row r="2" spans="1:11">
      <c r="A2" s="12" t="s">
        <v>12</v>
      </c>
      <c r="B2" s="23"/>
      <c r="C2" s="23"/>
      <c r="D2" s="40"/>
    </row>
    <row r="3" spans="1:11" ht="30">
      <c r="A3" s="46" t="s">
        <v>7</v>
      </c>
      <c r="B3" s="1" t="s">
        <v>44</v>
      </c>
      <c r="C3" s="1" t="s">
        <v>123</v>
      </c>
      <c r="D3" s="1" t="s">
        <v>123</v>
      </c>
      <c r="E3" s="16"/>
      <c r="K3" s="22"/>
    </row>
    <row r="4" spans="1:11" ht="30">
      <c r="A4" s="46" t="s">
        <v>15</v>
      </c>
      <c r="B4" s="23"/>
      <c r="C4" s="23" t="s">
        <v>124</v>
      </c>
      <c r="D4" s="41" t="s">
        <v>137</v>
      </c>
    </row>
    <row r="5" spans="1:11" ht="45">
      <c r="A5" s="46" t="s">
        <v>11</v>
      </c>
      <c r="B5" s="24" t="s">
        <v>48</v>
      </c>
      <c r="C5" s="25" t="s">
        <v>109</v>
      </c>
      <c r="D5" s="50" t="s">
        <v>136</v>
      </c>
    </row>
    <row r="6" spans="1:11">
      <c r="A6" s="46" t="s">
        <v>14</v>
      </c>
      <c r="B6" s="23">
        <v>2011</v>
      </c>
      <c r="C6" s="23">
        <v>2020</v>
      </c>
      <c r="D6" s="40">
        <v>2020</v>
      </c>
    </row>
    <row r="7" spans="1:11" ht="60">
      <c r="A7" s="46" t="s">
        <v>18</v>
      </c>
      <c r="B7" s="10" t="s">
        <v>94</v>
      </c>
      <c r="C7" s="5" t="s">
        <v>125</v>
      </c>
      <c r="D7" s="41"/>
      <c r="E7" s="20"/>
    </row>
    <row r="8" spans="1:11">
      <c r="A8" s="2" t="s">
        <v>67</v>
      </c>
      <c r="B8" s="23"/>
      <c r="C8" s="23"/>
      <c r="D8" s="40"/>
    </row>
    <row r="9" spans="1:11">
      <c r="A9" s="7" t="s">
        <v>68</v>
      </c>
      <c r="B9" s="23" t="s">
        <v>81</v>
      </c>
      <c r="C9" s="23">
        <v>98.51</v>
      </c>
      <c r="D9" s="40"/>
    </row>
    <row r="10" spans="1:11">
      <c r="A10" s="7" t="s">
        <v>69</v>
      </c>
      <c r="B10" s="23" t="s">
        <v>82</v>
      </c>
      <c r="C10" s="23">
        <v>113.95</v>
      </c>
      <c r="D10" s="40"/>
    </row>
    <row r="11" spans="1:11">
      <c r="A11" s="7" t="s">
        <v>70</v>
      </c>
      <c r="B11" s="23" t="s">
        <v>83</v>
      </c>
      <c r="C11" s="23">
        <v>104.35</v>
      </c>
      <c r="D11" s="40"/>
    </row>
    <row r="12" spans="1:11">
      <c r="A12" s="7" t="s">
        <v>71</v>
      </c>
      <c r="B12" s="23" t="s">
        <v>84</v>
      </c>
      <c r="C12" s="23">
        <v>102.95</v>
      </c>
      <c r="D12" s="40"/>
    </row>
    <row r="13" spans="1:11" ht="30">
      <c r="A13" s="7" t="s">
        <v>72</v>
      </c>
      <c r="B13" s="23" t="s">
        <v>85</v>
      </c>
      <c r="C13" s="23">
        <v>106.68999999999998</v>
      </c>
      <c r="D13" s="40"/>
    </row>
    <row r="14" spans="1:11" ht="30">
      <c r="A14" s="7" t="s">
        <v>73</v>
      </c>
      <c r="B14" s="23" t="s">
        <v>86</v>
      </c>
      <c r="C14" s="23">
        <v>114.89000000000001</v>
      </c>
      <c r="D14" s="40"/>
    </row>
    <row r="15" spans="1:11">
      <c r="A15" s="7" t="s">
        <v>74</v>
      </c>
      <c r="B15" s="23" t="s">
        <v>87</v>
      </c>
      <c r="C15" s="23">
        <v>89.88</v>
      </c>
      <c r="D15" s="40"/>
    </row>
    <row r="16" spans="1:11">
      <c r="A16" s="7" t="s">
        <v>75</v>
      </c>
      <c r="B16" s="23" t="s">
        <v>88</v>
      </c>
      <c r="C16" s="23">
        <v>116.95</v>
      </c>
      <c r="D16" s="55">
        <v>1.1695</v>
      </c>
      <c r="E16" s="22" t="s">
        <v>135</v>
      </c>
    </row>
    <row r="17" spans="1:4">
      <c r="A17" s="7" t="s">
        <v>77</v>
      </c>
      <c r="B17" s="23" t="s">
        <v>89</v>
      </c>
      <c r="C17">
        <v>100.47</v>
      </c>
    </row>
    <row r="18" spans="1:4" ht="30">
      <c r="A18" s="7" t="s">
        <v>78</v>
      </c>
      <c r="B18" s="23" t="s">
        <v>90</v>
      </c>
      <c r="C18" s="23">
        <v>101.74999999999999</v>
      </c>
      <c r="D18" s="40"/>
    </row>
    <row r="19" spans="1:4">
      <c r="A19" s="7" t="s">
        <v>79</v>
      </c>
      <c r="B19" s="23" t="s">
        <v>91</v>
      </c>
      <c r="C19" s="23">
        <v>108.46999999999998</v>
      </c>
      <c r="D19" s="40"/>
    </row>
    <row r="20" spans="1:4">
      <c r="A20" s="7" t="s">
        <v>76</v>
      </c>
      <c r="B20" s="23" t="s">
        <v>92</v>
      </c>
      <c r="C20" s="23">
        <v>102.99000000000001</v>
      </c>
      <c r="D20" s="40"/>
    </row>
    <row r="21" spans="1:4">
      <c r="A21" s="7" t="s">
        <v>80</v>
      </c>
      <c r="B21" s="23" t="s">
        <v>93</v>
      </c>
      <c r="C21" s="23">
        <v>127.08000000000001</v>
      </c>
      <c r="D21" s="40"/>
    </row>
    <row r="22" spans="1:4">
      <c r="A22" s="49"/>
    </row>
    <row r="73" spans="1:1">
      <c r="A73" s="4"/>
    </row>
  </sheetData>
  <hyperlinks>
    <hyperlink ref="B5" r:id="rId1" xr:uid="{746080E9-BA02-48F6-97F3-62421AAA5FB7}"/>
    <hyperlink ref="C5" r:id="rId2" xr:uid="{51606FBB-960C-47CE-8954-0957B814B14B}"/>
    <hyperlink ref="D5" r:id="rId3" xr:uid="{D2928308-3DEA-4EBE-AA41-ED0E746F7B7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89004-CDA1-4C1F-A840-5FE624498655}">
  <sheetPr>
    <tabColor rgb="FFC00000"/>
  </sheetPr>
  <dimension ref="A1:U64"/>
  <sheetViews>
    <sheetView workbookViewId="0">
      <selection activeCell="G5" sqref="G5"/>
    </sheetView>
  </sheetViews>
  <sheetFormatPr defaultRowHeight="15"/>
  <cols>
    <col min="1" max="1" width="18.28515625" style="7" customWidth="1"/>
    <col min="2" max="2" width="25.28515625" style="10" customWidth="1"/>
    <col min="3" max="3" width="25.28515625" style="35" customWidth="1"/>
    <col min="4" max="5" width="24.85546875" customWidth="1"/>
    <col min="6" max="6" width="26" customWidth="1"/>
    <col min="7" max="7" width="26.7109375" customWidth="1"/>
    <col min="11" max="12" width="20.28515625" customWidth="1"/>
  </cols>
  <sheetData>
    <row r="1" spans="1:21">
      <c r="A1" s="14" t="s">
        <v>6</v>
      </c>
      <c r="B1" s="48"/>
      <c r="C1" s="48"/>
    </row>
    <row r="2" spans="1:21" ht="30">
      <c r="A2" s="12" t="s">
        <v>12</v>
      </c>
      <c r="B2" s="18" t="s">
        <v>255</v>
      </c>
      <c r="C2" s="21"/>
      <c r="D2" s="16" t="s">
        <v>31</v>
      </c>
      <c r="E2" s="16"/>
      <c r="F2" s="16" t="s">
        <v>23</v>
      </c>
      <c r="G2" s="16" t="s">
        <v>23</v>
      </c>
    </row>
    <row r="3" spans="1:21">
      <c r="A3" s="14" t="s">
        <v>7</v>
      </c>
      <c r="B3" s="18" t="s">
        <v>13</v>
      </c>
      <c r="C3" s="18" t="s">
        <v>26</v>
      </c>
      <c r="D3" s="18" t="s">
        <v>140</v>
      </c>
      <c r="E3" s="21" t="s">
        <v>27</v>
      </c>
      <c r="F3" t="s">
        <v>28</v>
      </c>
      <c r="G3" t="s">
        <v>28</v>
      </c>
    </row>
    <row r="4" spans="1:21">
      <c r="A4" s="14" t="s">
        <v>15</v>
      </c>
      <c r="B4" s="56" t="s">
        <v>16</v>
      </c>
      <c r="C4" s="57" t="s">
        <v>139</v>
      </c>
      <c r="D4" t="s">
        <v>124</v>
      </c>
      <c r="E4" s="57" t="s">
        <v>139</v>
      </c>
      <c r="F4" t="s">
        <v>24</v>
      </c>
      <c r="G4" t="s">
        <v>256</v>
      </c>
    </row>
    <row r="5" spans="1:21" ht="30">
      <c r="A5" s="14" t="s">
        <v>11</v>
      </c>
      <c r="B5" s="58" t="s">
        <v>130</v>
      </c>
      <c r="C5" s="59"/>
      <c r="D5" s="25" t="s">
        <v>109</v>
      </c>
      <c r="E5" s="17"/>
      <c r="F5" t="s">
        <v>25</v>
      </c>
      <c r="G5" t="s">
        <v>25</v>
      </c>
      <c r="I5" t="s">
        <v>21</v>
      </c>
      <c r="U5" t="s">
        <v>22</v>
      </c>
    </row>
    <row r="6" spans="1:21">
      <c r="A6" s="14" t="s">
        <v>14</v>
      </c>
      <c r="B6" s="60" t="s">
        <v>138</v>
      </c>
      <c r="C6" s="61"/>
      <c r="D6" s="23">
        <v>2020</v>
      </c>
      <c r="E6" s="19"/>
      <c r="F6" t="s">
        <v>25</v>
      </c>
      <c r="G6" t="s">
        <v>25</v>
      </c>
      <c r="I6" t="s">
        <v>141</v>
      </c>
    </row>
    <row r="7" spans="1:21" ht="85.9" customHeight="1">
      <c r="A7" s="14" t="s">
        <v>18</v>
      </c>
      <c r="B7" s="56"/>
      <c r="C7" s="57"/>
      <c r="D7" s="20"/>
      <c r="E7" s="20"/>
      <c r="F7" s="20" t="s">
        <v>142</v>
      </c>
      <c r="G7" s="20" t="s">
        <v>142</v>
      </c>
    </row>
    <row r="8" spans="1:21" ht="18.600000000000001" customHeight="1">
      <c r="A8" s="7" t="s">
        <v>68</v>
      </c>
      <c r="B8" s="56">
        <v>7.18</v>
      </c>
      <c r="C8" s="63">
        <f>($B8/100)*2.5</f>
        <v>0.17949999999999999</v>
      </c>
      <c r="D8" s="20">
        <v>98.51</v>
      </c>
      <c r="E8" s="20">
        <f>($D8/100)*0.64352</f>
        <v>0.63393155200000006</v>
      </c>
      <c r="F8" s="64">
        <f>$E8-$C8</f>
        <v>0.45443155200000007</v>
      </c>
      <c r="G8" s="65">
        <f>$F8/$E8</f>
        <v>0.71684640173896885</v>
      </c>
    </row>
    <row r="9" spans="1:21" ht="18.600000000000001" customHeight="1">
      <c r="A9" s="7" t="s">
        <v>69</v>
      </c>
      <c r="B9" s="56">
        <v>7.03</v>
      </c>
      <c r="C9" s="63">
        <f t="shared" ref="C9:C20" si="0">($B9/100)*2.5</f>
        <v>0.17575000000000002</v>
      </c>
      <c r="D9" s="20">
        <v>113.95</v>
      </c>
      <c r="E9" s="20">
        <f t="shared" ref="E9:E20" si="1">($D9/100)*0.64352</f>
        <v>0.73329104000000001</v>
      </c>
      <c r="F9" s="64">
        <f t="shared" ref="F9:F20" si="2">$E9-$C9</f>
        <v>0.55754104000000004</v>
      </c>
      <c r="G9" s="65">
        <f t="shared" ref="G9:G20" si="3">$F9/$E9</f>
        <v>0.7603270865003342</v>
      </c>
    </row>
    <row r="10" spans="1:21" ht="18.600000000000001" customHeight="1">
      <c r="A10" s="7" t="s">
        <v>70</v>
      </c>
      <c r="B10" s="56">
        <v>4.99</v>
      </c>
      <c r="C10" s="63">
        <f t="shared" si="0"/>
        <v>0.12475</v>
      </c>
      <c r="D10" s="20">
        <v>104.35</v>
      </c>
      <c r="E10" s="20">
        <f t="shared" si="1"/>
        <v>0.67151311999999985</v>
      </c>
      <c r="F10" s="64">
        <f t="shared" si="2"/>
        <v>0.54676311999999982</v>
      </c>
      <c r="G10" s="65">
        <f t="shared" si="3"/>
        <v>0.81422552101439205</v>
      </c>
    </row>
    <row r="11" spans="1:21" ht="18.600000000000001" customHeight="1">
      <c r="A11" s="7" t="s">
        <v>71</v>
      </c>
      <c r="B11" s="56">
        <v>8.6199999999999992</v>
      </c>
      <c r="C11" s="63">
        <f t="shared" si="0"/>
        <v>0.2155</v>
      </c>
      <c r="D11" s="20">
        <v>102.95</v>
      </c>
      <c r="E11" s="20">
        <f t="shared" si="1"/>
        <v>0.66250384000000007</v>
      </c>
      <c r="F11" s="64">
        <f t="shared" si="2"/>
        <v>0.44700384000000004</v>
      </c>
      <c r="G11" s="65">
        <f t="shared" si="3"/>
        <v>0.67471886653517354</v>
      </c>
    </row>
    <row r="12" spans="1:21" ht="18.600000000000001" customHeight="1">
      <c r="A12" s="7" t="s">
        <v>72</v>
      </c>
      <c r="B12" s="56">
        <v>6.09</v>
      </c>
      <c r="C12" s="63">
        <f t="shared" si="0"/>
        <v>0.15225</v>
      </c>
      <c r="D12" s="20">
        <v>106.68999999999998</v>
      </c>
      <c r="E12" s="20">
        <f t="shared" si="1"/>
        <v>0.68657148799999979</v>
      </c>
      <c r="F12" s="64">
        <f t="shared" si="2"/>
        <v>0.53432148799999979</v>
      </c>
      <c r="G12" s="65">
        <f t="shared" si="3"/>
        <v>0.7782459617664752</v>
      </c>
    </row>
    <row r="13" spans="1:21" ht="18.600000000000001" customHeight="1">
      <c r="A13" s="7" t="s">
        <v>73</v>
      </c>
      <c r="B13" s="56">
        <v>15.99</v>
      </c>
      <c r="C13" s="63">
        <f t="shared" si="0"/>
        <v>0.39975000000000005</v>
      </c>
      <c r="D13" s="20">
        <v>114.89000000000001</v>
      </c>
      <c r="E13" s="20">
        <f t="shared" si="1"/>
        <v>0.73934012800000015</v>
      </c>
      <c r="F13" s="64">
        <f t="shared" si="2"/>
        <v>0.3395901280000001</v>
      </c>
      <c r="G13" s="65">
        <f t="shared" si="3"/>
        <v>0.45931515839486536</v>
      </c>
    </row>
    <row r="14" spans="1:21" ht="18.600000000000001" customHeight="1">
      <c r="A14" s="7" t="s">
        <v>74</v>
      </c>
      <c r="B14" s="56">
        <v>11.8</v>
      </c>
      <c r="C14" s="63">
        <f t="shared" si="0"/>
        <v>0.29500000000000004</v>
      </c>
      <c r="D14" s="20">
        <v>89.88</v>
      </c>
      <c r="E14" s="20">
        <f t="shared" si="1"/>
        <v>0.57839577599999992</v>
      </c>
      <c r="F14" s="64">
        <f t="shared" si="2"/>
        <v>0.28339577599999988</v>
      </c>
      <c r="G14" s="65">
        <f t="shared" si="3"/>
        <v>0.48996861277216508</v>
      </c>
    </row>
    <row r="15" spans="1:21" ht="18.600000000000001" customHeight="1">
      <c r="A15" s="7" t="s">
        <v>75</v>
      </c>
      <c r="B15" s="56">
        <v>48.31</v>
      </c>
      <c r="C15" s="63">
        <f t="shared" si="0"/>
        <v>1.2077500000000001</v>
      </c>
      <c r="D15" s="20">
        <v>116.95</v>
      </c>
      <c r="E15" s="20">
        <f t="shared" si="1"/>
        <v>0.75259663999999993</v>
      </c>
      <c r="F15" s="64">
        <f t="shared" si="2"/>
        <v>-0.45515336000000017</v>
      </c>
      <c r="G15" s="65">
        <f t="shared" si="3"/>
        <v>-0.60477729478037556</v>
      </c>
    </row>
    <row r="16" spans="1:21" ht="18.600000000000001" customHeight="1">
      <c r="A16" s="7" t="s">
        <v>77</v>
      </c>
      <c r="B16" s="56">
        <v>12.03</v>
      </c>
      <c r="C16" s="63">
        <f t="shared" si="0"/>
        <v>0.30074999999999996</v>
      </c>
      <c r="D16" s="20">
        <v>100.47</v>
      </c>
      <c r="E16" s="20">
        <f t="shared" si="1"/>
        <v>0.64654454399999994</v>
      </c>
      <c r="F16" s="64">
        <f t="shared" si="2"/>
        <v>0.34579454399999998</v>
      </c>
      <c r="G16" s="65">
        <f t="shared" si="3"/>
        <v>0.53483483421058764</v>
      </c>
    </row>
    <row r="17" spans="1:7" ht="18.600000000000001" customHeight="1">
      <c r="A17" s="7" t="s">
        <v>78</v>
      </c>
      <c r="B17" s="56">
        <v>10.94</v>
      </c>
      <c r="C17" s="63">
        <f t="shared" si="0"/>
        <v>0.27349999999999997</v>
      </c>
      <c r="D17" s="20">
        <v>101.74999999999999</v>
      </c>
      <c r="E17" s="20">
        <f t="shared" si="1"/>
        <v>0.65478159999999985</v>
      </c>
      <c r="F17" s="64">
        <f t="shared" si="2"/>
        <v>0.38128159999999989</v>
      </c>
      <c r="G17" s="65">
        <f t="shared" si="3"/>
        <v>0.58230347340242905</v>
      </c>
    </row>
    <row r="18" spans="1:7" ht="18.600000000000001" customHeight="1">
      <c r="A18" s="7" t="s">
        <v>79</v>
      </c>
      <c r="B18" s="56">
        <v>5.64</v>
      </c>
      <c r="C18" s="63">
        <f t="shared" si="0"/>
        <v>0.14099999999999999</v>
      </c>
      <c r="D18" s="20">
        <v>108.46999999999998</v>
      </c>
      <c r="E18" s="20">
        <f t="shared" si="1"/>
        <v>0.69802614399999985</v>
      </c>
      <c r="F18" s="64">
        <f t="shared" si="2"/>
        <v>0.55702614399999983</v>
      </c>
      <c r="G18" s="65">
        <f t="shared" si="3"/>
        <v>0.7980018353008852</v>
      </c>
    </row>
    <row r="19" spans="1:7" ht="18.600000000000001" customHeight="1">
      <c r="A19" s="7" t="s">
        <v>76</v>
      </c>
      <c r="B19" s="56">
        <v>9.19</v>
      </c>
      <c r="C19" s="63">
        <f t="shared" si="0"/>
        <v>0.22974999999999998</v>
      </c>
      <c r="D19" s="20">
        <v>102.99000000000001</v>
      </c>
      <c r="E19" s="20">
        <f t="shared" si="1"/>
        <v>0.66276124800000003</v>
      </c>
      <c r="F19" s="64">
        <f t="shared" si="2"/>
        <v>0.43301124800000002</v>
      </c>
      <c r="G19" s="65">
        <f t="shared" si="3"/>
        <v>0.65334424622243459</v>
      </c>
    </row>
    <row r="20" spans="1:7" ht="18.600000000000001" customHeight="1">
      <c r="A20" s="7" t="s">
        <v>80</v>
      </c>
      <c r="B20" s="56">
        <v>10</v>
      </c>
      <c r="C20" s="63">
        <f t="shared" si="0"/>
        <v>0.25</v>
      </c>
      <c r="D20" s="20">
        <v>127.08000000000001</v>
      </c>
      <c r="E20" s="20">
        <f t="shared" si="1"/>
        <v>0.81778521600000009</v>
      </c>
      <c r="F20" s="64">
        <f t="shared" si="2"/>
        <v>0.56778521600000009</v>
      </c>
      <c r="G20" s="65">
        <f t="shared" si="3"/>
        <v>0.69429625883576751</v>
      </c>
    </row>
    <row r="21" spans="1:7" ht="18.600000000000001" customHeight="1">
      <c r="A21" s="141"/>
      <c r="B21" s="82"/>
      <c r="C21" s="82"/>
      <c r="D21" s="41"/>
      <c r="E21" s="20"/>
      <c r="F21" s="20"/>
      <c r="G21" s="20"/>
    </row>
    <row r="22" spans="1:7">
      <c r="A22" s="81"/>
      <c r="B22" s="35"/>
      <c r="D22" s="40"/>
    </row>
    <row r="23" spans="1:7">
      <c r="A23" s="81"/>
      <c r="B23" s="35"/>
      <c r="D23" s="40"/>
    </row>
    <row r="24" spans="1:7">
      <c r="A24" s="81"/>
      <c r="B24" s="35"/>
      <c r="D24" s="40"/>
    </row>
    <row r="25" spans="1:7">
      <c r="A25" s="81"/>
      <c r="B25" s="35"/>
      <c r="D25" s="40"/>
    </row>
    <row r="26" spans="1:7">
      <c r="A26" s="81"/>
      <c r="B26" s="35"/>
      <c r="D26" s="40"/>
    </row>
    <row r="27" spans="1:7">
      <c r="A27" s="81"/>
      <c r="B27" s="35"/>
      <c r="D27" s="40"/>
    </row>
    <row r="28" spans="1:7">
      <c r="A28" s="81"/>
      <c r="B28" s="35"/>
      <c r="D28" s="40"/>
    </row>
    <row r="29" spans="1:7">
      <c r="A29" s="81"/>
      <c r="B29" s="35"/>
      <c r="D29" s="40"/>
    </row>
    <row r="30" spans="1:7">
      <c r="A30" s="81"/>
      <c r="B30" s="35"/>
      <c r="D30" s="40"/>
    </row>
    <row r="31" spans="1:7">
      <c r="A31" s="81"/>
      <c r="B31" s="35"/>
      <c r="D31" s="40"/>
    </row>
    <row r="32" spans="1:7">
      <c r="A32" s="81"/>
      <c r="B32" s="35"/>
      <c r="D32" s="40"/>
    </row>
    <row r="33" spans="1:4">
      <c r="A33" s="81"/>
      <c r="B33" s="35"/>
      <c r="D33" s="40"/>
    </row>
    <row r="34" spans="1:4">
      <c r="A34" s="81"/>
      <c r="B34" s="35"/>
      <c r="D34" s="40"/>
    </row>
    <row r="35" spans="1:4">
      <c r="A35" s="81"/>
      <c r="B35" s="35"/>
      <c r="D35" s="40"/>
    </row>
    <row r="36" spans="1:4">
      <c r="A36" s="81"/>
      <c r="B36" s="35"/>
      <c r="D36" s="40"/>
    </row>
    <row r="37" spans="1:4">
      <c r="A37" s="81"/>
      <c r="B37" s="35"/>
      <c r="D37" s="40"/>
    </row>
    <row r="38" spans="1:4">
      <c r="A38" s="81"/>
      <c r="B38" s="35"/>
      <c r="D38" s="40"/>
    </row>
    <row r="39" spans="1:4">
      <c r="A39" s="81"/>
      <c r="B39" s="35"/>
      <c r="D39" s="40"/>
    </row>
    <row r="40" spans="1:4">
      <c r="A40" s="81"/>
      <c r="B40" s="35"/>
      <c r="D40" s="40"/>
    </row>
    <row r="41" spans="1:4">
      <c r="A41" s="81"/>
      <c r="B41" s="35"/>
      <c r="D41" s="40"/>
    </row>
    <row r="42" spans="1:4">
      <c r="A42" s="81"/>
      <c r="B42" s="35"/>
      <c r="D42" s="40"/>
    </row>
    <row r="43" spans="1:4">
      <c r="A43" s="81"/>
      <c r="B43" s="35"/>
      <c r="D43" s="40"/>
    </row>
    <row r="44" spans="1:4">
      <c r="A44" s="81"/>
      <c r="B44" s="35"/>
      <c r="D44" s="40"/>
    </row>
    <row r="45" spans="1:4">
      <c r="A45" s="81"/>
      <c r="B45" s="35"/>
      <c r="D45" s="40"/>
    </row>
    <row r="46" spans="1:4">
      <c r="A46" s="81"/>
      <c r="B46" s="35"/>
      <c r="D46" s="40"/>
    </row>
    <row r="47" spans="1:4">
      <c r="A47" s="81"/>
      <c r="B47" s="35"/>
      <c r="D47" s="40"/>
    </row>
    <row r="48" spans="1:4">
      <c r="A48" s="81"/>
      <c r="B48" s="35"/>
      <c r="D48" s="40"/>
    </row>
    <row r="49" spans="1:4">
      <c r="A49" s="81"/>
      <c r="B49" s="35"/>
      <c r="D49" s="40"/>
    </row>
    <row r="50" spans="1:4">
      <c r="A50" s="81"/>
      <c r="B50" s="35"/>
      <c r="D50" s="40"/>
    </row>
    <row r="51" spans="1:4">
      <c r="A51" s="81"/>
      <c r="B51" s="35"/>
      <c r="D51" s="40"/>
    </row>
    <row r="52" spans="1:4">
      <c r="A52" s="81"/>
      <c r="B52" s="35"/>
      <c r="D52" s="40"/>
    </row>
    <row r="53" spans="1:4">
      <c r="A53" s="81"/>
      <c r="B53" s="35"/>
      <c r="D53" s="40"/>
    </row>
    <row r="54" spans="1:4">
      <c r="A54" s="81"/>
      <c r="B54" s="35"/>
      <c r="D54" s="40"/>
    </row>
    <row r="55" spans="1:4">
      <c r="A55" s="81"/>
      <c r="B55" s="35"/>
      <c r="D55" s="40"/>
    </row>
    <row r="56" spans="1:4">
      <c r="A56" s="81"/>
      <c r="B56" s="35"/>
      <c r="D56" s="40"/>
    </row>
    <row r="57" spans="1:4">
      <c r="A57" s="139"/>
      <c r="B57" s="140"/>
    </row>
    <row r="64" spans="1:4">
      <c r="A64" s="4"/>
    </row>
  </sheetData>
  <hyperlinks>
    <hyperlink ref="B5" r:id="rId1" location="L5" display="NRCAN" xr:uid="{11497EC1-9B5F-497D-8639-4C87FA23C1A8}"/>
    <hyperlink ref="D5" r:id="rId2" xr:uid="{D740E203-281E-4671-A808-507C612133C2}"/>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AF570-C852-47FD-841B-E34636A0104C}">
  <sheetPr>
    <tabColor rgb="FFC00000"/>
  </sheetPr>
  <dimension ref="A1:I72"/>
  <sheetViews>
    <sheetView workbookViewId="0">
      <selection sqref="A1:I1"/>
    </sheetView>
  </sheetViews>
  <sheetFormatPr defaultRowHeight="15"/>
  <cols>
    <col min="1" max="1" width="18.28515625" style="21" customWidth="1"/>
    <col min="2" max="2" width="9.28515625" style="21" customWidth="1"/>
    <col min="3" max="7" width="18.28515625" style="21" customWidth="1"/>
    <col min="8" max="8" width="26.7109375" customWidth="1"/>
    <col min="9" max="9" width="26.7109375" style="26" customWidth="1"/>
  </cols>
  <sheetData>
    <row r="1" spans="1:9" ht="48" customHeight="1">
      <c r="A1" s="157" t="s">
        <v>162</v>
      </c>
      <c r="B1" s="157"/>
      <c r="C1" s="157"/>
      <c r="D1" s="157"/>
      <c r="E1" s="157"/>
      <c r="F1" s="157"/>
      <c r="G1" s="157"/>
      <c r="H1" s="157"/>
      <c r="I1" s="157"/>
    </row>
    <row r="3" spans="1:9">
      <c r="A3" s="84" t="s">
        <v>163</v>
      </c>
      <c r="B3" s="84"/>
      <c r="C3" s="66"/>
    </row>
    <row r="4" spans="1:9" ht="45">
      <c r="A4" s="66" t="s">
        <v>164</v>
      </c>
      <c r="B4" s="66" t="s">
        <v>183</v>
      </c>
      <c r="C4" s="66" t="s">
        <v>161</v>
      </c>
    </row>
    <row r="5" spans="1:9" ht="45">
      <c r="A5" s="67" t="s">
        <v>184</v>
      </c>
      <c r="B5" s="67"/>
      <c r="C5" s="67" t="s">
        <v>187</v>
      </c>
    </row>
    <row r="6" spans="1:9" ht="30">
      <c r="A6" s="83" t="s">
        <v>165</v>
      </c>
      <c r="B6" s="83">
        <v>71</v>
      </c>
      <c r="C6" s="90">
        <v>287069</v>
      </c>
    </row>
    <row r="7" spans="1:9">
      <c r="A7" s="83" t="s">
        <v>166</v>
      </c>
      <c r="B7" s="83">
        <v>64</v>
      </c>
      <c r="C7" s="90">
        <v>72125</v>
      </c>
    </row>
    <row r="8" spans="1:9">
      <c r="A8" s="83" t="s">
        <v>167</v>
      </c>
      <c r="B8" s="83">
        <v>67</v>
      </c>
      <c r="C8" s="90">
        <v>43550</v>
      </c>
    </row>
    <row r="9" spans="1:9">
      <c r="A9" s="83" t="s">
        <v>168</v>
      </c>
      <c r="B9" s="83">
        <v>68</v>
      </c>
      <c r="C9" s="90">
        <v>383437</v>
      </c>
    </row>
    <row r="10" spans="1:9">
      <c r="A10" s="83" t="s">
        <v>169</v>
      </c>
      <c r="B10" s="83">
        <v>69</v>
      </c>
      <c r="C10" s="90">
        <v>98179</v>
      </c>
    </row>
    <row r="11" spans="1:9">
      <c r="A11" s="83" t="s">
        <v>170</v>
      </c>
      <c r="B11" s="83">
        <v>66</v>
      </c>
      <c r="C11" s="90">
        <v>470015</v>
      </c>
    </row>
    <row r="12" spans="1:9">
      <c r="A12" s="83" t="s">
        <v>171</v>
      </c>
      <c r="B12" s="83">
        <v>67</v>
      </c>
      <c r="C12" s="90">
        <v>132397</v>
      </c>
    </row>
    <row r="13" spans="1:9">
      <c r="A13" s="83" t="s">
        <v>172</v>
      </c>
      <c r="B13" s="83">
        <v>65</v>
      </c>
      <c r="C13" s="90">
        <v>229246</v>
      </c>
    </row>
    <row r="14" spans="1:9" ht="30">
      <c r="A14" s="83" t="s">
        <v>173</v>
      </c>
      <c r="B14" s="83">
        <v>65</v>
      </c>
      <c r="C14" s="159">
        <v>693645</v>
      </c>
    </row>
    <row r="15" spans="1:9" ht="30">
      <c r="A15" s="83" t="s">
        <v>174</v>
      </c>
      <c r="B15" s="83">
        <v>67</v>
      </c>
      <c r="C15" s="159"/>
    </row>
    <row r="16" spans="1:9">
      <c r="A16" s="83" t="s">
        <v>175</v>
      </c>
      <c r="B16" s="83">
        <v>65</v>
      </c>
      <c r="C16" s="159"/>
    </row>
    <row r="17" spans="1:9">
      <c r="A17" s="83" t="s">
        <v>176</v>
      </c>
      <c r="B17" s="83">
        <v>65</v>
      </c>
      <c r="C17" s="159"/>
    </row>
    <row r="18" spans="1:9">
      <c r="A18" s="83" t="s">
        <v>177</v>
      </c>
      <c r="B18" s="83">
        <v>65</v>
      </c>
      <c r="C18" s="159"/>
    </row>
    <row r="19" spans="1:9">
      <c r="A19" s="83" t="s">
        <v>178</v>
      </c>
      <c r="B19" s="83">
        <v>66</v>
      </c>
      <c r="C19" s="159"/>
    </row>
    <row r="20" spans="1:9">
      <c r="A20" s="83" t="s">
        <v>89</v>
      </c>
      <c r="B20" s="83">
        <v>68</v>
      </c>
      <c r="C20" s="90">
        <v>5429524</v>
      </c>
    </row>
    <row r="21" spans="1:9">
      <c r="A21" s="83" t="s">
        <v>179</v>
      </c>
      <c r="B21" s="83">
        <v>64</v>
      </c>
      <c r="C21" s="90">
        <v>308875</v>
      </c>
    </row>
    <row r="22" spans="1:9">
      <c r="A22" s="83" t="s">
        <v>181</v>
      </c>
      <c r="B22" s="83">
        <v>68</v>
      </c>
      <c r="C22" s="90">
        <v>82094</v>
      </c>
    </row>
    <row r="23" spans="1:9">
      <c r="A23" s="83" t="s">
        <v>182</v>
      </c>
      <c r="B23" s="83">
        <v>66</v>
      </c>
      <c r="C23" s="90">
        <v>117660</v>
      </c>
    </row>
    <row r="24" spans="1:9">
      <c r="A24" s="91" t="s">
        <v>40</v>
      </c>
      <c r="B24" s="83"/>
      <c r="C24" s="89">
        <f>SUM(C6:C23)</f>
        <v>8347816</v>
      </c>
    </row>
    <row r="25" spans="1:9">
      <c r="A25" s="83"/>
      <c r="B25" s="83"/>
    </row>
    <row r="26" spans="1:9">
      <c r="A26" s="84" t="s">
        <v>180</v>
      </c>
      <c r="B26" s="84"/>
    </row>
    <row r="27" spans="1:9" s="48" customFormat="1" ht="45">
      <c r="A27" s="66" t="s">
        <v>164</v>
      </c>
      <c r="B27" s="66" t="s">
        <v>183</v>
      </c>
      <c r="C27" s="66" t="s">
        <v>161</v>
      </c>
      <c r="D27" s="21"/>
      <c r="E27" s="21"/>
      <c r="F27" s="21"/>
      <c r="G27" s="21"/>
      <c r="I27" s="88"/>
    </row>
    <row r="28" spans="1:9" s="86" customFormat="1" ht="45">
      <c r="A28" s="93" t="s">
        <v>186</v>
      </c>
      <c r="B28" s="94"/>
      <c r="C28" s="85"/>
      <c r="D28" s="85"/>
      <c r="E28" s="85"/>
      <c r="F28" s="85"/>
      <c r="G28" s="85"/>
      <c r="I28" s="87"/>
    </row>
    <row r="29" spans="1:9" s="86" customFormat="1" ht="42" customHeight="1">
      <c r="A29" s="158" t="s">
        <v>185</v>
      </c>
      <c r="B29" s="158"/>
      <c r="C29" s="158"/>
      <c r="D29" s="158"/>
      <c r="E29" s="158"/>
      <c r="F29" s="158"/>
      <c r="G29" s="158"/>
      <c r="I29" s="87"/>
    </row>
    <row r="30" spans="1:9" s="86" customFormat="1">
      <c r="A30" s="95" t="s">
        <v>5</v>
      </c>
      <c r="B30" s="94"/>
      <c r="C30" s="85" t="s">
        <v>5</v>
      </c>
      <c r="D30" s="85"/>
      <c r="E30" s="85"/>
      <c r="F30" s="85"/>
      <c r="G30" s="85"/>
      <c r="I30" s="87"/>
    </row>
    <row r="31" spans="1:9" s="86" customFormat="1">
      <c r="A31" s="95"/>
      <c r="B31" s="94"/>
      <c r="C31" s="85"/>
      <c r="D31" s="85"/>
      <c r="E31" s="85"/>
      <c r="F31" s="85"/>
      <c r="G31" s="85"/>
      <c r="I31" s="87"/>
    </row>
    <row r="72" spans="1:7">
      <c r="A72" s="47"/>
      <c r="B72" s="47"/>
      <c r="C72" s="47"/>
      <c r="D72" s="47"/>
      <c r="E72" s="47"/>
      <c r="F72" s="47"/>
      <c r="G72" s="47"/>
    </row>
  </sheetData>
  <mergeCells count="3">
    <mergeCell ref="A1:I1"/>
    <mergeCell ref="A29:G29"/>
    <mergeCell ref="C14:C19"/>
  </mergeCells>
  <hyperlinks>
    <hyperlink ref="A5" r:id="rId1" display="Air Quality in Ontario Report &amp; Appendix" xr:uid="{2B6FFAD0-07A0-455A-87D3-2FAA37FB7E25}"/>
    <hyperlink ref="A28" r:id="rId2" xr:uid="{749BFC28-9A19-46FA-AB16-4FFD8F2346E4}"/>
    <hyperlink ref="C5" r:id="rId3" xr:uid="{ABA0D171-16F6-406A-9933-E51AFD2F89BB}"/>
  </hyperlinks>
  <pageMargins left="0.7" right="0.7" top="0.75" bottom="0.75" header="0.3" footer="0.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902E-2867-46C6-8DE2-3CAF5878EA9B}">
  <sheetPr>
    <tabColor rgb="FFC00000"/>
  </sheetPr>
  <dimension ref="A1:K30"/>
  <sheetViews>
    <sheetView workbookViewId="0">
      <selection activeCell="C36" sqref="C36"/>
    </sheetView>
  </sheetViews>
  <sheetFormatPr defaultRowHeight="15"/>
  <cols>
    <col min="1" max="1" width="17.28515625" customWidth="1"/>
    <col min="2" max="10" width="10.7109375" customWidth="1"/>
  </cols>
  <sheetData>
    <row r="1" spans="1:11" ht="75">
      <c r="A1" s="53" t="s">
        <v>67</v>
      </c>
      <c r="B1" s="160" t="s">
        <v>144</v>
      </c>
      <c r="C1" s="160"/>
      <c r="D1" s="160"/>
      <c r="E1" s="160"/>
      <c r="F1" s="160"/>
      <c r="G1" s="161"/>
      <c r="H1" s="161"/>
      <c r="I1" s="162"/>
      <c r="J1" s="68" t="s">
        <v>189</v>
      </c>
      <c r="K1" s="146" t="s">
        <v>244</v>
      </c>
    </row>
    <row r="2" spans="1:11" ht="45">
      <c r="A2" s="53"/>
      <c r="B2" s="3" t="s">
        <v>146</v>
      </c>
      <c r="C2" s="3" t="s">
        <v>151</v>
      </c>
      <c r="D2" s="3" t="s">
        <v>154</v>
      </c>
      <c r="E2" s="3" t="s">
        <v>147</v>
      </c>
      <c r="F2" s="3" t="s">
        <v>148</v>
      </c>
      <c r="G2" s="76" t="s">
        <v>150</v>
      </c>
      <c r="H2" s="76" t="s">
        <v>152</v>
      </c>
      <c r="I2" s="71" t="s">
        <v>149</v>
      </c>
      <c r="J2" s="68"/>
      <c r="K2" s="23"/>
    </row>
    <row r="3" spans="1:11" ht="45">
      <c r="A3" s="46" t="s">
        <v>15</v>
      </c>
      <c r="B3" s="163" t="s">
        <v>19</v>
      </c>
      <c r="C3" s="163"/>
      <c r="D3" s="163"/>
      <c r="E3" s="163"/>
      <c r="F3" s="163"/>
      <c r="G3" s="164"/>
      <c r="H3" s="164"/>
      <c r="I3" s="165"/>
      <c r="J3" s="69" t="s">
        <v>19</v>
      </c>
      <c r="K3" s="5" t="s">
        <v>245</v>
      </c>
    </row>
    <row r="4" spans="1:11" s="20" customFormat="1" ht="43.15" customHeight="1">
      <c r="A4" s="46" t="s">
        <v>11</v>
      </c>
      <c r="B4" s="166" t="s">
        <v>145</v>
      </c>
      <c r="C4" s="166"/>
      <c r="D4" s="166"/>
      <c r="E4" s="166"/>
      <c r="F4" s="166"/>
      <c r="G4" s="167"/>
      <c r="H4" s="167"/>
      <c r="I4" s="168"/>
      <c r="J4" s="70"/>
      <c r="K4" s="5"/>
    </row>
    <row r="5" spans="1:11">
      <c r="A5" s="46" t="s">
        <v>14</v>
      </c>
      <c r="B5" s="163">
        <v>2018</v>
      </c>
      <c r="C5" s="163"/>
      <c r="D5" s="163"/>
      <c r="E5" s="163"/>
      <c r="F5" s="163"/>
      <c r="G5" s="164"/>
      <c r="H5" s="164"/>
      <c r="I5" s="165"/>
      <c r="J5" s="69"/>
      <c r="K5" s="23"/>
    </row>
    <row r="6" spans="1:11">
      <c r="A6" s="51" t="s">
        <v>68</v>
      </c>
      <c r="B6" s="72">
        <v>3</v>
      </c>
      <c r="C6" s="72">
        <v>0</v>
      </c>
      <c r="D6" s="72">
        <v>0</v>
      </c>
      <c r="E6" s="72">
        <v>0</v>
      </c>
      <c r="F6" s="72">
        <v>6</v>
      </c>
      <c r="G6" s="77">
        <v>49</v>
      </c>
      <c r="H6" s="77">
        <v>43</v>
      </c>
      <c r="I6" s="73">
        <v>0</v>
      </c>
      <c r="J6" s="80">
        <f>SUM($B6:$F6)</f>
        <v>9</v>
      </c>
      <c r="K6" s="23" t="s">
        <v>156</v>
      </c>
    </row>
    <row r="7" spans="1:11">
      <c r="A7" s="51" t="s">
        <v>69</v>
      </c>
      <c r="B7" s="72">
        <v>91</v>
      </c>
      <c r="C7" s="72">
        <v>6</v>
      </c>
      <c r="D7" s="72">
        <v>0</v>
      </c>
      <c r="E7" s="72">
        <v>0</v>
      </c>
      <c r="F7" s="72">
        <v>1</v>
      </c>
      <c r="G7" s="77">
        <v>2</v>
      </c>
      <c r="H7" s="77">
        <v>0</v>
      </c>
      <c r="I7" s="73">
        <v>0</v>
      </c>
      <c r="J7" s="80">
        <f t="shared" ref="J7:J18" si="0">SUM($B7:$F7)</f>
        <v>98</v>
      </c>
      <c r="K7" s="23" t="s">
        <v>158</v>
      </c>
    </row>
    <row r="8" spans="1:11">
      <c r="A8" s="51" t="s">
        <v>70</v>
      </c>
      <c r="B8" s="72">
        <v>97</v>
      </c>
      <c r="C8" s="72">
        <v>0</v>
      </c>
      <c r="D8" s="72">
        <v>0</v>
      </c>
      <c r="E8" s="72">
        <v>0</v>
      </c>
      <c r="F8" s="72">
        <v>3</v>
      </c>
      <c r="G8" s="77">
        <v>0</v>
      </c>
      <c r="H8" s="77">
        <v>0</v>
      </c>
      <c r="I8" s="73">
        <v>0</v>
      </c>
      <c r="J8" s="80">
        <f t="shared" si="0"/>
        <v>100</v>
      </c>
      <c r="K8" s="23" t="s">
        <v>158</v>
      </c>
    </row>
    <row r="9" spans="1:11">
      <c r="A9" s="51" t="s">
        <v>71</v>
      </c>
      <c r="B9" s="72">
        <v>21</v>
      </c>
      <c r="C9" s="72">
        <v>3</v>
      </c>
      <c r="D9" s="72">
        <v>39</v>
      </c>
      <c r="E9" s="72">
        <v>0</v>
      </c>
      <c r="F9" s="72">
        <v>7</v>
      </c>
      <c r="G9" s="77">
        <v>12</v>
      </c>
      <c r="H9" s="77">
        <v>18</v>
      </c>
      <c r="I9" s="73">
        <v>0</v>
      </c>
      <c r="J9" s="80">
        <f t="shared" si="0"/>
        <v>70</v>
      </c>
      <c r="K9" s="23" t="s">
        <v>158</v>
      </c>
    </row>
    <row r="10" spans="1:11" ht="30">
      <c r="A10" s="51" t="s">
        <v>72</v>
      </c>
      <c r="B10" s="72">
        <v>95</v>
      </c>
      <c r="C10" s="72">
        <v>0</v>
      </c>
      <c r="D10" s="72">
        <v>0</v>
      </c>
      <c r="E10" s="72">
        <v>0</v>
      </c>
      <c r="F10" s="72">
        <v>0</v>
      </c>
      <c r="G10" s="77">
        <v>3</v>
      </c>
      <c r="H10" s="77">
        <v>0</v>
      </c>
      <c r="I10" s="73">
        <v>2</v>
      </c>
      <c r="J10" s="80">
        <f t="shared" si="0"/>
        <v>95</v>
      </c>
      <c r="K10" s="23" t="s">
        <v>158</v>
      </c>
    </row>
    <row r="11" spans="1:11" ht="30">
      <c r="A11" s="51" t="s">
        <v>73</v>
      </c>
      <c r="B11" s="72">
        <v>70</v>
      </c>
      <c r="C11" s="72">
        <v>0</v>
      </c>
      <c r="D11" s="72">
        <v>0</v>
      </c>
      <c r="E11" s="72">
        <v>0</v>
      </c>
      <c r="F11" s="72">
        <v>4</v>
      </c>
      <c r="G11" s="77">
        <v>5</v>
      </c>
      <c r="H11" s="77">
        <v>0</v>
      </c>
      <c r="I11" s="73">
        <v>21</v>
      </c>
      <c r="J11" s="80">
        <f t="shared" si="0"/>
        <v>74</v>
      </c>
      <c r="K11" s="23" t="s">
        <v>158</v>
      </c>
    </row>
    <row r="12" spans="1:11">
      <c r="A12" s="51" t="s">
        <v>74</v>
      </c>
      <c r="B12" s="72">
        <v>9</v>
      </c>
      <c r="C12" s="72">
        <v>3</v>
      </c>
      <c r="D12" s="72">
        <v>0</v>
      </c>
      <c r="E12" s="72">
        <v>0</v>
      </c>
      <c r="F12" s="72">
        <v>12</v>
      </c>
      <c r="G12" s="77">
        <v>9</v>
      </c>
      <c r="H12" s="77">
        <v>63</v>
      </c>
      <c r="I12" s="73">
        <v>4</v>
      </c>
      <c r="J12" s="80">
        <f t="shared" si="0"/>
        <v>24</v>
      </c>
      <c r="K12" s="23" t="s">
        <v>156</v>
      </c>
    </row>
    <row r="13" spans="1:11">
      <c r="A13" s="51" t="s">
        <v>75</v>
      </c>
      <c r="B13" s="74">
        <v>0</v>
      </c>
      <c r="C13" s="74">
        <v>0</v>
      </c>
      <c r="D13" s="74">
        <v>0</v>
      </c>
      <c r="E13" s="74">
        <v>0</v>
      </c>
      <c r="F13" s="74">
        <v>0</v>
      </c>
      <c r="G13" s="78">
        <v>0</v>
      </c>
      <c r="H13" s="78">
        <v>0</v>
      </c>
      <c r="I13" s="75">
        <v>100</v>
      </c>
      <c r="J13" s="80">
        <f t="shared" si="0"/>
        <v>0</v>
      </c>
      <c r="K13" s="23" t="s">
        <v>156</v>
      </c>
    </row>
    <row r="14" spans="1:11">
      <c r="A14" s="51" t="s">
        <v>77</v>
      </c>
      <c r="B14" s="72">
        <v>26</v>
      </c>
      <c r="C14" s="72">
        <v>0</v>
      </c>
      <c r="D14" s="72">
        <v>60</v>
      </c>
      <c r="E14" s="72">
        <v>2</v>
      </c>
      <c r="F14" s="72">
        <v>7</v>
      </c>
      <c r="G14" s="77">
        <v>3</v>
      </c>
      <c r="H14" s="77">
        <v>0</v>
      </c>
      <c r="I14" s="73">
        <v>0</v>
      </c>
      <c r="J14" s="80">
        <f t="shared" si="0"/>
        <v>95</v>
      </c>
      <c r="K14" s="23" t="s">
        <v>158</v>
      </c>
    </row>
    <row r="15" spans="1:11" ht="30">
      <c r="A15" s="51" t="s">
        <v>78</v>
      </c>
      <c r="B15" s="72">
        <v>0</v>
      </c>
      <c r="C15" s="72">
        <v>0</v>
      </c>
      <c r="D15" s="72">
        <v>0</v>
      </c>
      <c r="E15" s="72">
        <v>0</v>
      </c>
      <c r="F15" s="72">
        <v>99</v>
      </c>
      <c r="G15" s="77">
        <v>0</v>
      </c>
      <c r="H15" s="77">
        <v>0</v>
      </c>
      <c r="I15" s="73">
        <v>1</v>
      </c>
      <c r="J15" s="80">
        <f t="shared" si="0"/>
        <v>99</v>
      </c>
      <c r="K15" s="23" t="s">
        <v>158</v>
      </c>
    </row>
    <row r="16" spans="1:11">
      <c r="A16" s="51" t="s">
        <v>79</v>
      </c>
      <c r="B16" s="72">
        <v>95</v>
      </c>
      <c r="C16" s="72">
        <v>0</v>
      </c>
      <c r="D16" s="72">
        <v>0</v>
      </c>
      <c r="E16" s="72">
        <v>0</v>
      </c>
      <c r="F16" s="72">
        <v>4</v>
      </c>
      <c r="G16" s="77">
        <v>0</v>
      </c>
      <c r="H16" s="77">
        <v>0</v>
      </c>
      <c r="I16" s="73">
        <v>0</v>
      </c>
      <c r="J16" s="80">
        <f t="shared" si="0"/>
        <v>99</v>
      </c>
      <c r="K16" s="23" t="s">
        <v>158</v>
      </c>
    </row>
    <row r="17" spans="1:11">
      <c r="A17" s="51" t="s">
        <v>76</v>
      </c>
      <c r="B17" s="72">
        <v>14</v>
      </c>
      <c r="C17" s="72">
        <v>0</v>
      </c>
      <c r="D17" s="72">
        <v>0</v>
      </c>
      <c r="E17" s="72">
        <v>0</v>
      </c>
      <c r="F17" s="72">
        <v>2</v>
      </c>
      <c r="G17" s="77">
        <v>44</v>
      </c>
      <c r="H17" s="77">
        <v>40</v>
      </c>
      <c r="I17" s="73">
        <v>0</v>
      </c>
      <c r="J17" s="80">
        <f t="shared" si="0"/>
        <v>16</v>
      </c>
      <c r="K17" s="23" t="s">
        <v>156</v>
      </c>
    </row>
    <row r="18" spans="1:11">
      <c r="A18" s="51" t="s">
        <v>80</v>
      </c>
      <c r="B18" s="72">
        <v>94</v>
      </c>
      <c r="C18" s="72">
        <v>0</v>
      </c>
      <c r="D18" s="72">
        <v>0</v>
      </c>
      <c r="E18" s="72">
        <v>0</v>
      </c>
      <c r="F18" s="72">
        <v>0</v>
      </c>
      <c r="G18" s="77">
        <v>0</v>
      </c>
      <c r="H18" s="77">
        <v>0</v>
      </c>
      <c r="I18" s="73">
        <v>6</v>
      </c>
      <c r="J18" s="80">
        <f t="shared" si="0"/>
        <v>94</v>
      </c>
      <c r="K18" s="23" t="s">
        <v>158</v>
      </c>
    </row>
    <row r="20" spans="1:11">
      <c r="A20" s="79" t="s">
        <v>153</v>
      </c>
    </row>
    <row r="22" spans="1:11">
      <c r="A22" s="38" t="s">
        <v>155</v>
      </c>
    </row>
    <row r="23" spans="1:11" ht="165">
      <c r="A23" s="34" t="s">
        <v>0</v>
      </c>
      <c r="B23" s="34" t="s">
        <v>159</v>
      </c>
      <c r="C23" s="113" t="s">
        <v>239</v>
      </c>
      <c r="D23" s="34" t="s">
        <v>257</v>
      </c>
      <c r="E23" s="16" t="s">
        <v>240</v>
      </c>
      <c r="G23" s="16" t="s">
        <v>243</v>
      </c>
    </row>
    <row r="24" spans="1:11">
      <c r="A24" t="s">
        <v>4</v>
      </c>
      <c r="B24">
        <v>41</v>
      </c>
      <c r="C24" s="39">
        <v>21.1</v>
      </c>
      <c r="D24" s="111">
        <v>0.435</v>
      </c>
      <c r="E24" t="s">
        <v>156</v>
      </c>
      <c r="G24" t="s">
        <v>246</v>
      </c>
    </row>
    <row r="25" spans="1:11">
      <c r="A25" t="s">
        <v>2</v>
      </c>
      <c r="B25">
        <v>52</v>
      </c>
      <c r="C25">
        <v>26.2</v>
      </c>
      <c r="D25" s="112">
        <v>0.36</v>
      </c>
      <c r="E25" t="s">
        <v>157</v>
      </c>
      <c r="G25" t="s">
        <v>241</v>
      </c>
      <c r="K25" s="48"/>
    </row>
    <row r="26" spans="1:11">
      <c r="A26" t="s">
        <v>1</v>
      </c>
      <c r="B26">
        <v>68</v>
      </c>
      <c r="C26">
        <v>29.2</v>
      </c>
      <c r="D26" s="112">
        <v>0.38100000000000001</v>
      </c>
      <c r="E26" t="s">
        <v>157</v>
      </c>
      <c r="G26" t="s">
        <v>242</v>
      </c>
      <c r="K26" s="48"/>
    </row>
    <row r="27" spans="1:11">
      <c r="A27" t="s">
        <v>3</v>
      </c>
      <c r="B27">
        <v>71</v>
      </c>
      <c r="C27">
        <v>55.8</v>
      </c>
      <c r="D27" s="111">
        <v>0.16300000000000001</v>
      </c>
      <c r="E27" t="s">
        <v>158</v>
      </c>
    </row>
    <row r="28" spans="1:11">
      <c r="D28" s="111"/>
    </row>
    <row r="30" spans="1:11">
      <c r="A30" t="s">
        <v>238</v>
      </c>
    </row>
  </sheetData>
  <mergeCells count="4">
    <mergeCell ref="B1:I1"/>
    <mergeCell ref="B3:I3"/>
    <mergeCell ref="B4:I4"/>
    <mergeCell ref="B5:I5"/>
  </mergeCells>
  <hyperlinks>
    <hyperlink ref="B4" r:id="rId1" xr:uid="{1924C0AB-8F21-49AD-A712-95B8F998DCDD}"/>
    <hyperlink ref="C23" r:id="rId2" display="https://powersuite.aee.net/portal/states/WI/energy_data" xr:uid="{F446E48C-D790-48CE-9221-E3763047E03D}"/>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1B59C55492CE49B016D509B2A45944" ma:contentTypeVersion="28" ma:contentTypeDescription="Create a new document." ma:contentTypeScope="" ma:versionID="75d80aa26805748b88f1e08df7a4fff0">
  <xsd:schema xmlns:xsd="http://www.w3.org/2001/XMLSchema" xmlns:xs="http://www.w3.org/2001/XMLSchema" xmlns:p="http://schemas.microsoft.com/office/2006/metadata/properties" xmlns:ns2="4694e986-9df9-4ef4-8ae3-06ce3efc7f6f" xmlns:ns3="a1df9832-fa29-4d0b-8301-c5ccf72ca850" xmlns:ns4="32616484-4cfc-4f85-9f22-bb01c0f4c5ff" targetNamespace="http://schemas.microsoft.com/office/2006/metadata/properties" ma:root="true" ma:fieldsID="357901a96b0c56522da0de0c238bbe11" ns2:_="" ns3:_="" ns4:_="">
    <xsd:import namespace="4694e986-9df9-4ef4-8ae3-06ce3efc7f6f"/>
    <xsd:import namespace="a1df9832-fa29-4d0b-8301-c5ccf72ca850"/>
    <xsd:import namespace="32616484-4cfc-4f85-9f22-bb01c0f4c5ff"/>
    <xsd:element name="properties">
      <xsd:complexType>
        <xsd:sequence>
          <xsd:element name="documentManagement">
            <xsd:complexType>
              <xsd:all>
                <xsd:element ref="ns2:p1f8593818b44a199ca240bdebb906a8" minOccurs="0"/>
                <xsd:element ref="ns3:TaxCatchAll" minOccurs="0"/>
                <xsd:element ref="ns2:lbf4c02555e84b6993fc4fe4523a85dd" minOccurs="0"/>
                <xsd:element ref="ns2:bc098b1b245446e4bad6fc82ecc84928" minOccurs="0"/>
                <xsd:element ref="ns2:Project" minOccurs="0"/>
                <xsd:element ref="ns2:f4ef1fb580c4476f908c52bd87cebdda" minOccurs="0"/>
                <xsd:element ref="ns2:f458b5bde79942228b112c2a3e7c0239" minOccurs="0"/>
                <xsd:element ref="ns2:ca72239213744892b3023ace14f7041b"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TaxKeywordTaxHTFiel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4e986-9df9-4ef4-8ae3-06ce3efc7f6f" elementFormDefault="qualified">
    <xsd:import namespace="http://schemas.microsoft.com/office/2006/documentManagement/types"/>
    <xsd:import namespace="http://schemas.microsoft.com/office/infopath/2007/PartnerControls"/>
    <xsd:element name="p1f8593818b44a199ca240bdebb906a8" ma:index="9" nillable="true" ma:taxonomy="true" ma:internalName="p1f8593818b44a199ca240bdebb906a8" ma:taxonomyFieldName="Document_x0020_Status" ma:displayName="Document Status" ma:default="1;#Draft|1196e416-c1e2-46e4-892a-39f21fb650b4" ma:fieldId="{91f85938-18b4-4a19-9ca2-40bdebb906a8}" ma:sspId="78ca830c-a034-4168-b956-d7763e68b615" ma:termSetId="d65b1371-216a-449b-be5c-ac755384594b" ma:anchorId="00000000-0000-0000-0000-000000000000" ma:open="false" ma:isKeyword="false">
      <xsd:complexType>
        <xsd:sequence>
          <xsd:element ref="pc:Terms" minOccurs="0" maxOccurs="1"/>
        </xsd:sequence>
      </xsd:complexType>
    </xsd:element>
    <xsd:element name="lbf4c02555e84b6993fc4fe4523a85dd" ma:index="12" nillable="true" ma:taxonomy="true" ma:internalName="lbf4c02555e84b6993fc4fe4523a85dd" ma:taxonomyFieldName="Program" ma:displayName="Program" ma:default="2;#Industry|0e7cd465-9eb8-4bc2-b45d-f6117a0dfd67" ma:fieldId="{5bf4c025-55e8-4b69-93fc-4fe4523a85dd}" ma:sspId="78ca830c-a034-4168-b956-d7763e68b615" ma:termSetId="fb5b2e61-77ad-482a-9c70-531e7aa7f77d" ma:anchorId="00000000-0000-0000-0000-000000000000" ma:open="false" ma:isKeyword="false">
      <xsd:complexType>
        <xsd:sequence>
          <xsd:element ref="pc:Terms" minOccurs="0" maxOccurs="1"/>
        </xsd:sequence>
      </xsd:complexType>
    </xsd:element>
    <xsd:element name="bc098b1b245446e4bad6fc82ecc84928" ma:index="14" nillable="true" ma:taxonomy="true" ma:internalName="bc098b1b245446e4bad6fc82ecc84928" ma:taxonomyFieldName="Initiative" ma:displayName="Initiative" ma:default="3;#INY - Freight ＆ Transport|672b052a-fc0f-4c11-a24d-54986546fa87" ma:fieldId="{bc098b1b-2454-46e4-bad6-fc82ecc84928}" ma:sspId="78ca830c-a034-4168-b956-d7763e68b615" ma:termSetId="903b7f5a-2ae5-4e42-8208-77428af6ee1e" ma:anchorId="00000000-0000-0000-0000-000000000000" ma:open="false" ma:isKeyword="false">
      <xsd:complexType>
        <xsd:sequence>
          <xsd:element ref="pc:Terms" minOccurs="0" maxOccurs="1"/>
        </xsd:sequence>
      </xsd:complexType>
    </xsd:element>
    <xsd:element name="Project" ma:index="15" nillable="true" ma:displayName="Project" ma:default="Guiding Future Trucking Technologies" ma:format="Dropdown" ma:internalName="Project">
      <xsd:simpleType>
        <xsd:restriction base="dms:Choice">
          <xsd:enumeration value="Guiding Future Trucking Technologies"/>
        </xsd:restriction>
      </xsd:simpleType>
    </xsd:element>
    <xsd:element name="f4ef1fb580c4476f908c52bd87cebdda" ma:index="17" nillable="true" ma:taxonomy="true" ma:internalName="f4ef1fb580c4476f908c52bd87cebdda" ma:taxonomyFieldName="Countries_x0020_Impacted" ma:displayName="Countries Impacted" ma:default="4;#United States|e78c81d2-f77a-4423-bced-88c0de1115e6" ma:fieldId="{f4ef1fb5-80c4-476f-908c-52bd87cebdda}" ma:sspId="78ca830c-a034-4168-b956-d7763e68b615" ma:termSetId="e1c3647c-981b-42b1-93b5-578d8c5389fd" ma:anchorId="00000000-0000-0000-0000-000000000000" ma:open="false" ma:isKeyword="false">
      <xsd:complexType>
        <xsd:sequence>
          <xsd:element ref="pc:Terms" minOccurs="0" maxOccurs="1"/>
        </xsd:sequence>
      </xsd:complexType>
    </xsd:element>
    <xsd:element name="f458b5bde79942228b112c2a3e7c0239" ma:index="19" nillable="true" ma:taxonomy="true" ma:internalName="f458b5bde79942228b112c2a3e7c0239" ma:taxonomyFieldName="Technology" ma:displayName="Technology" ma:default="" ma:fieldId="{f458b5bd-e799-4222-8b11-2c2a3e7c0239}" ma:sspId="78ca830c-a034-4168-b956-d7763e68b615" ma:termSetId="fb0d05d2-464d-47d8-b8c5-88e37d853ee5" ma:anchorId="00000000-0000-0000-0000-000000000000" ma:open="true" ma:isKeyword="false">
      <xsd:complexType>
        <xsd:sequence>
          <xsd:element ref="pc:Terms" minOccurs="0" maxOccurs="1"/>
        </xsd:sequence>
      </xsd:complexType>
    </xsd:element>
    <xsd:element name="ca72239213744892b3023ace14f7041b" ma:index="21" nillable="true" ma:taxonomy="true" ma:internalName="ca72239213744892b3023ace14f7041b" ma:taxonomyFieldName="Legal_x0020_Designation" ma:displayName="Legal Designation" ma:default="5;#Restricted - Internal use only|16e0e62b-45fc-43f2-9316-8e87a381ed63" ma:fieldId="{ca722392-1374-4892-b302-3ace14f7041b}" ma:sspId="78ca830c-a034-4168-b956-d7763e68b615" ma:termSetId="d7cab2b2-b4f8-46a9-89b2-4eecb42d47ca" ma:anchorId="00000000-0000-0000-0000-000000000000" ma:open="false" ma:isKeyword="false">
      <xsd:complexType>
        <xsd:sequence>
          <xsd:element ref="pc:Terms" minOccurs="0" maxOccurs="1"/>
        </xsd:sequence>
      </xsd:complex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df9832-fa29-4d0b-8301-c5ccf72ca85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ce02199-555c-4ec4-86fc-e2e86372fb82}" ma:internalName="TaxCatchAll" ma:showField="CatchAllData" ma:web="32616484-4cfc-4f85-9f22-bb01c0f4c5ff">
      <xsd:complexType>
        <xsd:complexContent>
          <xsd:extension base="dms:MultiChoiceLookup">
            <xsd:sequence>
              <xsd:element name="Value" type="dms:Lookup" maxOccurs="unbounded" minOccurs="0" nillable="true"/>
            </xsd:sequence>
          </xsd:extension>
        </xsd:complexContent>
      </xsd:complexType>
    </xsd:element>
    <xsd:element name="TaxKeywordTaxHTField" ma:index="33" nillable="true" ma:taxonomy="true" ma:internalName="TaxKeywordTaxHTField" ma:taxonomyFieldName="TaxKeyword" ma:displayName="Enterprise Keywords" ma:fieldId="{23f27201-bee3-471e-b2e7-b64fd8b7ca38}" ma:taxonomyMulti="true" ma:sspId="78ca830c-a034-4168-b956-d7763e68b615"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616484-4cfc-4f85-9f22-bb01c0f4c5ff"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458b5bde79942228b112c2a3e7c0239 xmlns="4694e986-9df9-4ef4-8ae3-06ce3efc7f6f">
      <Terms xmlns="http://schemas.microsoft.com/office/infopath/2007/PartnerControls"/>
    </f458b5bde79942228b112c2a3e7c0239>
    <p1f8593818b44a199ca240bdebb906a8 xmlns="4694e986-9df9-4ef4-8ae3-06ce3efc7f6f">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1196e416-c1e2-46e4-892a-39f21fb650b4</TermId>
        </TermInfo>
      </Terms>
    </p1f8593818b44a199ca240bdebb906a8>
    <TaxCatchAll xmlns="a1df9832-fa29-4d0b-8301-c5ccf72ca850">
      <Value>5</Value>
      <Value>4</Value>
      <Value>3</Value>
      <Value>2</Value>
      <Value>1</Value>
    </TaxCatchAll>
    <bc098b1b245446e4bad6fc82ecc84928 xmlns="4694e986-9df9-4ef4-8ae3-06ce3efc7f6f">
      <Terms xmlns="http://schemas.microsoft.com/office/infopath/2007/PartnerControls">
        <TermInfo xmlns="http://schemas.microsoft.com/office/infopath/2007/PartnerControls">
          <TermName xmlns="http://schemas.microsoft.com/office/infopath/2007/PartnerControls">INY - Freight ＆ Transport</TermName>
          <TermId xmlns="http://schemas.microsoft.com/office/infopath/2007/PartnerControls">672b052a-fc0f-4c11-a24d-54986546fa87</TermId>
        </TermInfo>
      </Terms>
    </bc098b1b245446e4bad6fc82ecc84928>
    <TaxKeywordTaxHTField xmlns="a1df9832-fa29-4d0b-8301-c5ccf72ca850">
      <Terms xmlns="http://schemas.microsoft.com/office/infopath/2007/PartnerControls"/>
    </TaxKeywordTaxHTField>
    <f4ef1fb580c4476f908c52bd87cebdda xmlns="4694e986-9df9-4ef4-8ae3-06ce3efc7f6f">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e78c81d2-f77a-4423-bced-88c0de1115e6</TermId>
        </TermInfo>
      </Terms>
    </f4ef1fb580c4476f908c52bd87cebdda>
    <lbf4c02555e84b6993fc4fe4523a85dd xmlns="4694e986-9df9-4ef4-8ae3-06ce3efc7f6f">
      <Terms xmlns="http://schemas.microsoft.com/office/infopath/2007/PartnerControls">
        <TermInfo xmlns="http://schemas.microsoft.com/office/infopath/2007/PartnerControls">
          <TermName xmlns="http://schemas.microsoft.com/office/infopath/2007/PartnerControls">Industry</TermName>
          <TermId xmlns="http://schemas.microsoft.com/office/infopath/2007/PartnerControls">0e7cd465-9eb8-4bc2-b45d-f6117a0dfd67</TermId>
        </TermInfo>
      </Terms>
    </lbf4c02555e84b6993fc4fe4523a85dd>
    <Project xmlns="4694e986-9df9-4ef4-8ae3-06ce3efc7f6f">Guiding Future Trucking Technologies</Project>
    <ca72239213744892b3023ace14f7041b xmlns="4694e986-9df9-4ef4-8ae3-06ce3efc7f6f">
      <Terms xmlns="http://schemas.microsoft.com/office/infopath/2007/PartnerControls">
        <TermInfo xmlns="http://schemas.microsoft.com/office/infopath/2007/PartnerControls">
          <TermName xmlns="http://schemas.microsoft.com/office/infopath/2007/PartnerControls">Restricted - Internal use only</TermName>
          <TermId xmlns="http://schemas.microsoft.com/office/infopath/2007/PartnerControls">16e0e62b-45fc-43f2-9316-8e87a381ed63</TermId>
        </TermInfo>
      </Terms>
    </ca72239213744892b3023ace14f7041b>
  </documentManagement>
</p:properties>
</file>

<file path=customXml/itemProps1.xml><?xml version="1.0" encoding="utf-8"?>
<ds:datastoreItem xmlns:ds="http://schemas.openxmlformats.org/officeDocument/2006/customXml" ds:itemID="{11702A4B-8984-4B62-9BDA-BA8E030DD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94e986-9df9-4ef4-8ae3-06ce3efc7f6f"/>
    <ds:schemaRef ds:uri="a1df9832-fa29-4d0b-8301-c5ccf72ca850"/>
    <ds:schemaRef ds:uri="32616484-4cfc-4f85-9f22-bb01c0f4c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E66F63-1A5E-4C34-AF69-4EA51AE9882A}">
  <ds:schemaRefs>
    <ds:schemaRef ds:uri="http://schemas.microsoft.com/sharepoint/v3/contenttype/forms"/>
  </ds:schemaRefs>
</ds:datastoreItem>
</file>

<file path=customXml/itemProps3.xml><?xml version="1.0" encoding="utf-8"?>
<ds:datastoreItem xmlns:ds="http://schemas.openxmlformats.org/officeDocument/2006/customXml" ds:itemID="{D308156C-FE62-4F28-911D-F94B0665EFB2}">
  <ds:schemaRefs>
    <ds:schemaRef ds:uri="32616484-4cfc-4f85-9f22-bb01c0f4c5ff"/>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a1df9832-fa29-4d0b-8301-c5ccf72ca850"/>
    <ds:schemaRef ds:uri="4694e986-9df9-4ef4-8ae3-06ce3efc7f6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Province Data</vt:lpstr>
      <vt:lpstr>Province Scores</vt:lpstr>
      <vt:lpstr>Degree Days</vt:lpstr>
      <vt:lpstr>Electricity Price</vt:lpstr>
      <vt:lpstr>Diesel Price</vt:lpstr>
      <vt:lpstr>Diesel vs Electric</vt:lpstr>
      <vt:lpstr>Air Quality</vt:lpstr>
      <vt:lpstr>GHG Emissions</vt:lpstr>
      <vt:lpstr>Freight Flow</vt:lpstr>
      <vt:lpstr>Supportive Policies</vt:lpstr>
      <vt:lpstr>Drive to Zero Provinces</vt:lpstr>
      <vt:lpstr>Funding Available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Lund</dc:creator>
  <cp:lastModifiedBy>User</cp:lastModifiedBy>
  <dcterms:created xsi:type="dcterms:W3CDTF">2020-05-18T22:57:00Z</dcterms:created>
  <dcterms:modified xsi:type="dcterms:W3CDTF">2020-11-19T00:03:33Z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0x010100DE1B59C55492CE49B016D509B2A45944</vt:lpwstr>
  </property>
  <property fmtid="{D5CDD505-2E9C-101B-9397-08002B2CF9AE}" pid="3" name="Technology">
    <vt:lpwstr/>
  </property>
  <property fmtid="{D5CDD505-2E9C-101B-9397-08002B2CF9AE}" pid="4" name="Countries Impacted">
    <vt:lpwstr>4;#United States|e78c81d2-f77a-4423-bced-88c0de1115e6</vt:lpwstr>
  </property>
  <property fmtid="{D5CDD505-2E9C-101B-9397-08002B2CF9AE}" pid="5" name="TaxKeyword">
    <vt:lpwstr/>
  </property>
  <property fmtid="{D5CDD505-2E9C-101B-9397-08002B2CF9AE}" pid="6" name="Legal Designation">
    <vt:lpwstr>5;#Restricted - Internal use only|16e0e62b-45fc-43f2-9316-8e87a381ed63</vt:lpwstr>
  </property>
  <property fmtid="{D5CDD505-2E9C-101B-9397-08002B2CF9AE}" pid="7" name="Program">
    <vt:lpwstr>2;#Industry|0e7cd465-9eb8-4bc2-b45d-f6117a0dfd67</vt:lpwstr>
  </property>
  <property fmtid="{D5CDD505-2E9C-101B-9397-08002B2CF9AE}" pid="8" name="Document Status">
    <vt:lpwstr>1;#Draft|1196e416-c1e2-46e4-892a-39f21fb650b4</vt:lpwstr>
  </property>
  <property fmtid="{D5CDD505-2E9C-101B-9397-08002B2CF9AE}" pid="9" name="Initiative">
    <vt:lpwstr>3;#INY - Freight ＆ Transport|672b052a-fc0f-4c11-a24d-54986546fa87</vt:lpwstr>
  </property>
</Properties>
</file>