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ike Roeth\Documents\Consulting work\NACFE\Infrastructure\Technical Advisory Committee\Projects\Tire pressure\Final report\Last and final Aug\"/>
    </mc:Choice>
  </mc:AlternateContent>
  <bookViews>
    <workbookView xWindow="0" yWindow="0" windowWidth="23040" windowHeight="9396"/>
  </bookViews>
  <sheets>
    <sheet name="Template" sheetId="1" r:id="rId1"/>
    <sheet name="Fleet1" sheetId="5" r:id="rId2"/>
    <sheet name="Fleet2" sheetId="6" r:id="rId3"/>
    <sheet name="Sheet3" sheetId="3" r:id="rId4"/>
  </sheets>
  <definedNames>
    <definedName name="_xlnm.Print_Area" localSheetId="1">Fleet1!$A$1:$H$55</definedName>
    <definedName name="_xlnm.Print_Area" localSheetId="2">Fleet2!$A$1:$H$56</definedName>
    <definedName name="_xlnm.Print_Area" localSheetId="0">Template!$A$1:$H$55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40" i="6" l="1"/>
  <c r="D10" i="6"/>
  <c r="D38" i="6"/>
  <c r="D41" i="6"/>
  <c r="D7" i="6"/>
  <c r="D43" i="6"/>
  <c r="D32" i="6"/>
  <c r="D30" i="6"/>
  <c r="D33" i="6"/>
  <c r="D35" i="6"/>
  <c r="D27" i="6"/>
  <c r="D45" i="6"/>
  <c r="D18" i="6"/>
  <c r="D46" i="6"/>
  <c r="D40" i="5"/>
  <c r="D10" i="5"/>
  <c r="D38" i="5"/>
  <c r="D41" i="5"/>
  <c r="D7" i="5"/>
  <c r="D43" i="5"/>
  <c r="D32" i="5"/>
  <c r="D30" i="5"/>
  <c r="D33" i="5"/>
  <c r="D35" i="5"/>
  <c r="D27" i="5"/>
  <c r="D45" i="5"/>
  <c r="D18" i="5"/>
  <c r="D46" i="5"/>
  <c r="D40" i="1"/>
  <c r="D10" i="1"/>
  <c r="D38" i="1"/>
  <c r="D41" i="1"/>
  <c r="D7" i="1"/>
  <c r="D43" i="1"/>
  <c r="D32" i="1"/>
  <c r="D30" i="1"/>
  <c r="D33" i="1"/>
  <c r="D35" i="1"/>
  <c r="D27" i="1"/>
  <c r="D45" i="1"/>
  <c r="D18" i="1"/>
  <c r="D46" i="1"/>
  <c r="B40" i="6"/>
  <c r="B10" i="6"/>
  <c r="B38" i="6"/>
  <c r="B41" i="6"/>
  <c r="B43" i="6"/>
  <c r="B32" i="6"/>
  <c r="B30" i="6"/>
  <c r="B33" i="6"/>
  <c r="B35" i="6"/>
  <c r="B27" i="6"/>
  <c r="B45" i="6"/>
  <c r="B18" i="6"/>
  <c r="B46" i="6"/>
  <c r="B40" i="5"/>
  <c r="B10" i="5"/>
  <c r="B38" i="5"/>
  <c r="B41" i="5"/>
  <c r="B43" i="5"/>
  <c r="B32" i="5"/>
  <c r="B30" i="5"/>
  <c r="B33" i="5"/>
  <c r="B35" i="5"/>
  <c r="B27" i="5"/>
  <c r="B45" i="5"/>
  <c r="B46" i="5"/>
  <c r="B40" i="1"/>
  <c r="B10" i="1"/>
  <c r="B38" i="1"/>
  <c r="B41" i="1"/>
  <c r="B43" i="1"/>
  <c r="B32" i="1"/>
  <c r="B30" i="1"/>
  <c r="B33" i="1"/>
  <c r="B35" i="1"/>
  <c r="B27" i="1"/>
  <c r="B45" i="1"/>
  <c r="B18" i="1"/>
  <c r="B46" i="1"/>
  <c r="B15" i="6"/>
  <c r="B18" i="5"/>
  <c r="D15" i="5"/>
  <c r="B15" i="5"/>
  <c r="D15" i="1"/>
  <c r="B15" i="1"/>
</calcChain>
</file>

<file path=xl/sharedStrings.xml><?xml version="1.0" encoding="utf-8"?>
<sst xmlns="http://schemas.openxmlformats.org/spreadsheetml/2006/main" count="207" uniqueCount="53">
  <si>
    <t>Number of Tractors</t>
  </si>
  <si>
    <t>Number of Trailers</t>
  </si>
  <si>
    <t>Tractors</t>
  </si>
  <si>
    <t>Trailers</t>
  </si>
  <si>
    <t>Notes:</t>
  </si>
  <si>
    <t>Cost of Tire Pressure System</t>
  </si>
  <si>
    <t>Benefits</t>
  </si>
  <si>
    <t>Tire Related Breakdowns/ Truck / Year</t>
  </si>
  <si>
    <t>Avg cost / breakdown including tire cost</t>
  </si>
  <si>
    <t>Equipment with TPS</t>
  </si>
  <si>
    <t>% Effectiveness of TPS to detect</t>
  </si>
  <si>
    <t>Benefit from reduced breakdowns</t>
  </si>
  <si>
    <t>Roadside Breakdowns due to low pressure</t>
  </si>
  <si>
    <t>Tire Wear</t>
  </si>
  <si>
    <t>Vehicle average underinflation</t>
  </si>
  <si>
    <t>Improvement in tire life</t>
  </si>
  <si>
    <t>Tire cost per mile</t>
  </si>
  <si>
    <t>Improved cost per mile</t>
  </si>
  <si>
    <t>Benefit from tire wear</t>
  </si>
  <si>
    <t>Fuel Economy</t>
  </si>
  <si>
    <t>Improvement in Fuel Efficiency</t>
  </si>
  <si>
    <t>Fuel cost per mile</t>
  </si>
  <si>
    <t>Total of all Benefits</t>
  </si>
  <si>
    <t>Payback in months</t>
  </si>
  <si>
    <t>good</t>
  </si>
  <si>
    <t>Effectiveness of Fleet's tire pressure practices</t>
  </si>
  <si>
    <t>From NACFE Fleet Survey</t>
  </si>
  <si>
    <t>Sources:</t>
  </si>
  <si>
    <t>Sources 2. and 3. below</t>
  </si>
  <si>
    <t>Sources 2., 3. and 4. below</t>
  </si>
  <si>
    <t>4.  Bridgestone "Real Answers, Tires and Truck Fuel Economy", 2008, p.25</t>
  </si>
  <si>
    <t>3.  Goodyear "Radial Truck Tire and Retread Service Manual", 2003, p.40</t>
  </si>
  <si>
    <t xml:space="preserve">Fleet Estimate </t>
  </si>
  <si>
    <t>Fleet Estimate</t>
  </si>
  <si>
    <t>Yellow boxes are for user inputs</t>
  </si>
  <si>
    <t>Installation Cost (particularly if retrofit)</t>
  </si>
  <si>
    <t>Total Installed Cost</t>
  </si>
  <si>
    <t>sub-standard</t>
  </si>
  <si>
    <t>deficient</t>
  </si>
  <si>
    <t>Calculated</t>
  </si>
  <si>
    <t>Fleet Input</t>
  </si>
  <si>
    <t>Fleet Input &amp; Calculated</t>
  </si>
  <si>
    <t>very good</t>
  </si>
  <si>
    <t>Benefit from fuel economy</t>
  </si>
  <si>
    <t>NACFE Est. - See Source 1.</t>
  </si>
  <si>
    <t>NACFE Study Payback Calculator:  Tire Pressure Systems</t>
  </si>
  <si>
    <t>Miles per year</t>
  </si>
  <si>
    <t>Source 5 ATRI = $0.042/mile</t>
  </si>
  <si>
    <t>Source 5 ATRI = $0.590/mile</t>
  </si>
  <si>
    <t>5.  American Transportation Research Institute, “An Analysis of the Operational Costs of Trucking: A 2012 Update”, September 2012.  Tire cost per mile = $0.042; Fuel cost per mile - $0.59</t>
  </si>
  <si>
    <t>1.  An aggregation of NACFE Study interviews - ATIS = $1,000, TPMS = $750 for intial tractor or trailer unit and an additional $475 to add an attaching tractor or trailer to the first TPMS.</t>
  </si>
  <si>
    <t>2.  Technology &amp; Maintenance Council, Recommended Practice RP 235, “Guidelines for Tire Inflation Pressure Maintenance”, American Trucking Associations, Arlington, VA., 2012.</t>
  </si>
  <si>
    <t>©2013 North American Council for Freight Efficiency.  All rights reserved.
The contents of this document are provided for informational purposes only and do not constitute an endorsement of any product, service, service provider, manufacturer, or manufacturing process.  Nothing contained herein is intended to constitute legal, tax, or accounting advice, and NACFE assumes no liability for use of the report contents.  No portion of this report or accompanying materials may be copied, reproduced or distributed in any manner without express attribution to the North American Council for Freight Efficiency.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</si>
</sst>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_);_(&quot;$&quot;* \(#,##0.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7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61">
    <xf numFmtId="0" fontId="0" fillId="0" borderId="0" xfId="0"/>
    <xf numFmtId="0" fontId="2" fillId="0" borderId="0" xfId="0" applyFont="1"/>
    <xf numFmtId="0" fontId="0" fillId="0" borderId="0" xfId="0" applyFill="1"/>
    <xf numFmtId="2" fontId="0" fillId="0" borderId="0" xfId="0" applyNumberFormat="1"/>
    <xf numFmtId="9" fontId="0" fillId="0" borderId="0" xfId="3" applyFont="1"/>
    <xf numFmtId="0" fontId="2" fillId="0" borderId="0" xfId="0" applyFont="1" applyAlignment="1">
      <alignment horizontal="center"/>
    </xf>
    <xf numFmtId="0" fontId="0" fillId="0" borderId="1" xfId="0" applyBorder="1"/>
    <xf numFmtId="0" fontId="0" fillId="0" borderId="0" xfId="0" applyBorder="1"/>
    <xf numFmtId="0" fontId="0" fillId="0" borderId="0" xfId="0" applyFill="1" applyBorder="1"/>
    <xf numFmtId="0" fontId="0" fillId="0" borderId="2" xfId="0" applyBorder="1"/>
    <xf numFmtId="0" fontId="2" fillId="0" borderId="1" xfId="0" applyFont="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2" fillId="0" borderId="2" xfId="0" applyFont="1" applyBorder="1" applyAlignment="1">
      <alignment horizontal="center"/>
    </xf>
    <xf numFmtId="0" fontId="0" fillId="2" borderId="0" xfId="0" applyFill="1" applyBorder="1"/>
    <xf numFmtId="165" fontId="0" fillId="2" borderId="0" xfId="1" applyNumberFormat="1" applyFont="1" applyFill="1" applyBorder="1"/>
    <xf numFmtId="165" fontId="0" fillId="0" borderId="0" xfId="1" applyNumberFormat="1" applyFont="1" applyFill="1" applyBorder="1"/>
    <xf numFmtId="165" fontId="0" fillId="2" borderId="0" xfId="1" applyNumberFormat="1" applyFont="1" applyFill="1" applyBorder="1" applyAlignment="1">
      <alignment horizontal="center"/>
    </xf>
    <xf numFmtId="165" fontId="0" fillId="0" borderId="0" xfId="1" applyNumberFormat="1" applyFont="1" applyFill="1" applyBorder="1" applyAlignment="1">
      <alignment horizontal="center"/>
    </xf>
    <xf numFmtId="9" fontId="0" fillId="0" borderId="0" xfId="3" applyFont="1" applyBorder="1"/>
    <xf numFmtId="9" fontId="0" fillId="0" borderId="0" xfId="3" applyFont="1" applyFill="1" applyBorder="1"/>
    <xf numFmtId="164" fontId="0" fillId="2" borderId="0" xfId="2" applyNumberFormat="1" applyFont="1" applyFill="1" applyBorder="1"/>
    <xf numFmtId="164" fontId="0" fillId="0" borderId="0" xfId="2" applyNumberFormat="1" applyFont="1" applyFill="1" applyBorder="1"/>
    <xf numFmtId="164" fontId="0" fillId="0" borderId="0" xfId="0" applyNumberFormat="1" applyBorder="1"/>
    <xf numFmtId="0" fontId="3" fillId="0" borderId="1" xfId="0" applyFont="1" applyBorder="1"/>
    <xf numFmtId="0" fontId="4" fillId="0" borderId="1" xfId="0" applyFont="1" applyBorder="1"/>
    <xf numFmtId="9" fontId="0" fillId="2" borderId="0" xfId="3" applyFont="1" applyFill="1" applyBorder="1"/>
    <xf numFmtId="0" fontId="2" fillId="0" borderId="1" xfId="0" applyFont="1" applyBorder="1"/>
    <xf numFmtId="164" fontId="2" fillId="0" borderId="0" xfId="0" applyNumberFormat="1" applyFont="1" applyBorder="1"/>
    <xf numFmtId="0" fontId="2" fillId="0" borderId="0" xfId="0" applyFont="1" applyFill="1" applyBorder="1"/>
    <xf numFmtId="166" fontId="0" fillId="0" borderId="0" xfId="2" applyNumberFormat="1" applyFont="1" applyBorder="1"/>
    <xf numFmtId="166" fontId="0" fillId="0" borderId="0" xfId="2" applyNumberFormat="1" applyFont="1" applyFill="1" applyBorder="1"/>
    <xf numFmtId="164" fontId="2" fillId="0" borderId="0" xfId="2" applyNumberFormat="1" applyFont="1" applyBorder="1"/>
    <xf numFmtId="164" fontId="2" fillId="0" borderId="0" xfId="2" applyNumberFormat="1" applyFont="1" applyFill="1" applyBorder="1"/>
    <xf numFmtId="0" fontId="2" fillId="0" borderId="0" xfId="0" applyFont="1" applyBorder="1"/>
    <xf numFmtId="0" fontId="2" fillId="0" borderId="2" xfId="0" applyFont="1" applyBorder="1"/>
    <xf numFmtId="10" fontId="0" fillId="0" borderId="0" xfId="3" applyNumberFormat="1" applyFont="1" applyBorder="1"/>
    <xf numFmtId="166" fontId="0" fillId="0" borderId="0" xfId="0" applyNumberFormat="1" applyBorder="1"/>
    <xf numFmtId="0" fontId="2" fillId="0" borderId="3" xfId="0" applyFont="1" applyBorder="1"/>
    <xf numFmtId="2" fontId="2" fillId="0" borderId="4" xfId="0" applyNumberFormat="1" applyFont="1" applyBorder="1"/>
    <xf numFmtId="2" fontId="2" fillId="0" borderId="4" xfId="0" applyNumberFormat="1" applyFont="1" applyFill="1" applyBorder="1"/>
    <xf numFmtId="0" fontId="2" fillId="0" borderId="4" xfId="0" applyFont="1" applyBorder="1"/>
    <xf numFmtId="0" fontId="2" fillId="0" borderId="5" xfId="0" applyFont="1" applyBorder="1"/>
    <xf numFmtId="164" fontId="0" fillId="0" borderId="2" xfId="2" applyNumberFormat="1" applyFont="1" applyBorder="1"/>
    <xf numFmtId="0" fontId="0" fillId="0" borderId="0" xfId="0" applyBorder="1" applyAlignment="1">
      <alignment horizontal="center" wrapText="1"/>
    </xf>
    <xf numFmtId="164" fontId="0" fillId="0" borderId="0" xfId="0" applyNumberFormat="1" applyFill="1" applyBorder="1"/>
    <xf numFmtId="0" fontId="0" fillId="2" borderId="9" xfId="0" applyFill="1" applyBorder="1"/>
    <xf numFmtId="0" fontId="0" fillId="0" borderId="10" xfId="0" applyBorder="1"/>
    <xf numFmtId="0" fontId="0" fillId="0" borderId="10" xfId="0" applyFill="1" applyBorder="1"/>
    <xf numFmtId="0" fontId="0" fillId="0" borderId="11" xfId="0" applyBorder="1"/>
    <xf numFmtId="0" fontId="0" fillId="0" borderId="4" xfId="0" applyBorder="1"/>
    <xf numFmtId="0" fontId="0" fillId="0" borderId="0" xfId="0" applyBorder="1" applyAlignment="1">
      <alignment wrapText="1"/>
    </xf>
    <xf numFmtId="0" fontId="0" fillId="0" borderId="0" xfId="0" applyBorder="1" applyAlignment="1"/>
    <xf numFmtId="164" fontId="0" fillId="0" borderId="0" xfId="2" applyNumberFormat="1" applyFont="1" applyBorder="1"/>
    <xf numFmtId="165" fontId="0" fillId="0" borderId="0" xfId="1" applyNumberFormat="1" applyFont="1" applyBorder="1"/>
    <xf numFmtId="165" fontId="5" fillId="2" borderId="0" xfId="1" applyNumberFormat="1" applyFont="1" applyFill="1" applyBorder="1"/>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0" xfId="0" applyAlignment="1">
      <alignment horizontal="left" wrapText="1"/>
    </xf>
    <xf numFmtId="0" fontId="0" fillId="0" borderId="0" xfId="0" applyAlignment="1">
      <alignment horizontal="center" wrapText="1"/>
    </xf>
  </cellXfs>
  <cellStyles count="72">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abSelected="1" workbookViewId="0">
      <selection activeCell="D46" sqref="D46"/>
    </sheetView>
  </sheetViews>
  <sheetFormatPr defaultColWidth="8.77734375" defaultRowHeight="14.4" x14ac:dyDescent="0.3"/>
  <cols>
    <col min="1" max="1" width="42.44140625" bestFit="1" customWidth="1"/>
    <col min="2" max="2" width="13.6640625" bestFit="1" customWidth="1"/>
    <col min="3" max="3" width="3" style="2" customWidth="1"/>
    <col min="4" max="4" width="12.44140625" bestFit="1" customWidth="1"/>
    <col min="7" max="7" width="10.44140625" bestFit="1" customWidth="1"/>
  </cols>
  <sheetData>
    <row r="1" spans="1:13" ht="21.6" thickBot="1" x14ac:dyDescent="0.35">
      <c r="A1" s="56" t="s">
        <v>45</v>
      </c>
      <c r="B1" s="57"/>
      <c r="C1" s="57"/>
      <c r="D1" s="57"/>
      <c r="E1" s="57"/>
      <c r="F1" s="57"/>
      <c r="G1" s="57"/>
      <c r="H1" s="58"/>
    </row>
    <row r="2" spans="1:13" x14ac:dyDescent="0.3">
      <c r="A2" s="46" t="s">
        <v>34</v>
      </c>
      <c r="B2" s="47"/>
      <c r="C2" s="48"/>
      <c r="D2" s="47"/>
      <c r="E2" s="47"/>
      <c r="F2" s="47"/>
      <c r="G2" s="47"/>
      <c r="H2" s="49"/>
    </row>
    <row r="3" spans="1:13" s="5" customFormat="1" x14ac:dyDescent="0.3">
      <c r="A3" s="10"/>
      <c r="B3" s="11" t="s">
        <v>2</v>
      </c>
      <c r="C3" s="12"/>
      <c r="D3" s="11" t="s">
        <v>3</v>
      </c>
      <c r="E3" s="11"/>
      <c r="F3" s="11" t="s">
        <v>4</v>
      </c>
      <c r="G3" s="11"/>
      <c r="H3" s="13"/>
    </row>
    <row r="4" spans="1:13" x14ac:dyDescent="0.3">
      <c r="A4" s="6" t="s">
        <v>0</v>
      </c>
      <c r="B4" s="15">
        <v>1</v>
      </c>
      <c r="C4" s="16"/>
      <c r="D4" s="54"/>
      <c r="E4" s="7"/>
      <c r="F4" s="7" t="s">
        <v>40</v>
      </c>
      <c r="G4" s="7"/>
      <c r="H4" s="9"/>
    </row>
    <row r="5" spans="1:13" x14ac:dyDescent="0.3">
      <c r="A5" s="6" t="s">
        <v>1</v>
      </c>
      <c r="B5" s="54"/>
      <c r="C5" s="16"/>
      <c r="D5" s="15">
        <v>1</v>
      </c>
      <c r="E5" s="7"/>
      <c r="F5" s="7" t="s">
        <v>40</v>
      </c>
      <c r="G5" s="7"/>
      <c r="H5" s="9"/>
    </row>
    <row r="6" spans="1:13" x14ac:dyDescent="0.3">
      <c r="A6" s="6"/>
      <c r="B6" s="7"/>
      <c r="C6" s="8"/>
      <c r="D6" s="7"/>
      <c r="E6" s="7"/>
      <c r="F6" s="7"/>
      <c r="G6" s="7"/>
      <c r="H6" s="9"/>
      <c r="M6" s="7"/>
    </row>
    <row r="7" spans="1:13" x14ac:dyDescent="0.3">
      <c r="A7" s="6" t="s">
        <v>46</v>
      </c>
      <c r="B7" s="15">
        <v>100000</v>
      </c>
      <c r="C7" s="16"/>
      <c r="D7" s="16">
        <f>B7*B4/D5</f>
        <v>100000</v>
      </c>
      <c r="E7" s="7"/>
      <c r="F7" s="7" t="s">
        <v>41</v>
      </c>
      <c r="G7" s="7"/>
      <c r="H7" s="9"/>
      <c r="M7" s="7"/>
    </row>
    <row r="8" spans="1:13" x14ac:dyDescent="0.3">
      <c r="A8" s="6"/>
      <c r="B8" s="16"/>
      <c r="C8" s="16"/>
      <c r="D8" s="16"/>
      <c r="E8" s="7"/>
      <c r="F8" s="7"/>
      <c r="G8" s="7"/>
      <c r="H8" s="9"/>
      <c r="L8" s="7"/>
      <c r="M8" s="53"/>
    </row>
    <row r="9" spans="1:13" x14ac:dyDescent="0.3">
      <c r="A9" s="6" t="s">
        <v>25</v>
      </c>
      <c r="B9" s="17" t="s">
        <v>24</v>
      </c>
      <c r="C9" s="18"/>
      <c r="D9" s="17" t="s">
        <v>24</v>
      </c>
      <c r="E9" s="7"/>
      <c r="F9" s="7" t="s">
        <v>32</v>
      </c>
      <c r="G9" s="7"/>
      <c r="H9" s="9"/>
      <c r="L9" s="7"/>
      <c r="M9" s="53"/>
    </row>
    <row r="10" spans="1:13" x14ac:dyDescent="0.3">
      <c r="A10" s="6" t="s">
        <v>14</v>
      </c>
      <c r="B10" s="19">
        <f>IF(B9="very good",0.05,IF(B9="good",0.1,IF(B9="sub-standard",0.15,IF(B9="deficient",0.2))))</f>
        <v>0.1</v>
      </c>
      <c r="C10" s="20"/>
      <c r="D10" s="19">
        <f>IF(D9="very good",0.05,IF(D9="good",0.1,IF(D9="sub-standard",0.15,IF(D9="deficient",0.2))))</f>
        <v>0.1</v>
      </c>
      <c r="E10" s="7"/>
      <c r="F10" s="7" t="s">
        <v>39</v>
      </c>
      <c r="G10" s="7"/>
      <c r="H10" s="9"/>
      <c r="L10" s="7"/>
      <c r="M10" s="53"/>
    </row>
    <row r="11" spans="1:13" x14ac:dyDescent="0.3">
      <c r="A11" s="6"/>
      <c r="B11" s="7"/>
      <c r="C11" s="8"/>
      <c r="D11" s="7"/>
      <c r="E11" s="7"/>
      <c r="F11" s="7"/>
      <c r="G11" s="7"/>
      <c r="H11" s="9"/>
    </row>
    <row r="12" spans="1:13" ht="15" customHeight="1" x14ac:dyDescent="0.3">
      <c r="A12" s="6" t="s">
        <v>5</v>
      </c>
      <c r="B12" s="21">
        <v>750</v>
      </c>
      <c r="C12" s="22"/>
      <c r="D12" s="21">
        <v>475</v>
      </c>
      <c r="E12" s="7"/>
      <c r="F12" s="52" t="s">
        <v>44</v>
      </c>
      <c r="G12" s="7"/>
      <c r="H12" s="9"/>
    </row>
    <row r="13" spans="1:13" x14ac:dyDescent="0.3">
      <c r="A13" s="6" t="s">
        <v>35</v>
      </c>
      <c r="B13" s="21"/>
      <c r="C13" s="22"/>
      <c r="D13" s="21"/>
      <c r="E13" s="7"/>
      <c r="F13" s="51"/>
      <c r="G13" s="7"/>
      <c r="H13" s="9"/>
    </row>
    <row r="14" spans="1:13" x14ac:dyDescent="0.3">
      <c r="A14" s="6"/>
      <c r="B14" s="22"/>
      <c r="C14" s="22"/>
      <c r="D14" s="22"/>
      <c r="E14" s="7"/>
      <c r="F14" s="44"/>
      <c r="G14" s="7"/>
      <c r="H14" s="9"/>
    </row>
    <row r="15" spans="1:13" x14ac:dyDescent="0.3">
      <c r="A15" s="6" t="s">
        <v>36</v>
      </c>
      <c r="B15" s="23">
        <f>SUM(B12:B13)</f>
        <v>750</v>
      </c>
      <c r="C15" s="8"/>
      <c r="D15" s="23">
        <f>SUM(D12:D13)</f>
        <v>475</v>
      </c>
      <c r="E15" s="7"/>
      <c r="F15" s="7" t="s">
        <v>39</v>
      </c>
      <c r="G15" s="7"/>
      <c r="H15" s="43"/>
    </row>
    <row r="16" spans="1:13" x14ac:dyDescent="0.3">
      <c r="A16" s="6"/>
      <c r="B16" s="54"/>
      <c r="C16" s="16"/>
      <c r="D16" s="54"/>
      <c r="E16" s="7"/>
      <c r="F16" s="44"/>
      <c r="G16" s="7"/>
      <c r="H16" s="43"/>
    </row>
    <row r="17" spans="1:8" x14ac:dyDescent="0.3">
      <c r="A17" s="6" t="s">
        <v>9</v>
      </c>
      <c r="B17" s="55">
        <v>1</v>
      </c>
      <c r="C17" s="16"/>
      <c r="D17" s="15">
        <v>1</v>
      </c>
      <c r="E17" s="7"/>
      <c r="F17" s="7" t="s">
        <v>40</v>
      </c>
      <c r="G17" s="7"/>
      <c r="H17" s="9"/>
    </row>
    <row r="18" spans="1:8" x14ac:dyDescent="0.3">
      <c r="A18" s="6" t="s">
        <v>36</v>
      </c>
      <c r="B18" s="45">
        <f>(B12+B13)*B17</f>
        <v>750</v>
      </c>
      <c r="C18" s="8"/>
      <c r="D18" s="45">
        <f>(D12+D13)*D17</f>
        <v>475</v>
      </c>
      <c r="E18" s="7"/>
      <c r="F18" s="7" t="s">
        <v>39</v>
      </c>
      <c r="G18" s="7"/>
      <c r="H18" s="9"/>
    </row>
    <row r="19" spans="1:8" x14ac:dyDescent="0.3">
      <c r="A19" s="6"/>
      <c r="B19" s="23"/>
      <c r="C19" s="8"/>
      <c r="D19" s="23"/>
      <c r="E19" s="7"/>
      <c r="F19" s="7"/>
      <c r="G19" s="7"/>
      <c r="H19" s="9"/>
    </row>
    <row r="20" spans="1:8" x14ac:dyDescent="0.3">
      <c r="A20" s="24" t="s">
        <v>6</v>
      </c>
      <c r="B20" s="7"/>
      <c r="C20" s="8"/>
      <c r="D20" s="7"/>
      <c r="E20" s="7"/>
      <c r="F20" s="7"/>
      <c r="G20" s="7"/>
      <c r="H20" s="9"/>
    </row>
    <row r="21" spans="1:8" x14ac:dyDescent="0.3">
      <c r="A21" s="25" t="s">
        <v>12</v>
      </c>
      <c r="B21" s="7"/>
      <c r="C21" s="8"/>
      <c r="D21" s="7"/>
      <c r="E21" s="7"/>
      <c r="F21" s="7"/>
      <c r="G21" s="7"/>
      <c r="H21" s="9"/>
    </row>
    <row r="22" spans="1:8" x14ac:dyDescent="0.3">
      <c r="A22" s="6" t="s">
        <v>7</v>
      </c>
      <c r="B22" s="14">
        <v>1</v>
      </c>
      <c r="C22" s="8"/>
      <c r="D22" s="14">
        <v>1</v>
      </c>
      <c r="E22" s="7"/>
      <c r="F22" s="7" t="s">
        <v>26</v>
      </c>
      <c r="G22" s="7"/>
      <c r="H22" s="9"/>
    </row>
    <row r="23" spans="1:8" x14ac:dyDescent="0.3">
      <c r="A23" s="6" t="s">
        <v>8</v>
      </c>
      <c r="B23" s="21">
        <v>500</v>
      </c>
      <c r="C23" s="22"/>
      <c r="D23" s="21">
        <v>500</v>
      </c>
      <c r="E23" s="7"/>
      <c r="F23" s="7" t="s">
        <v>26</v>
      </c>
      <c r="G23" s="7"/>
      <c r="H23" s="9"/>
    </row>
    <row r="24" spans="1:8" x14ac:dyDescent="0.3">
      <c r="A24" s="6"/>
      <c r="B24" s="7"/>
      <c r="C24" s="8"/>
      <c r="D24" s="7"/>
      <c r="E24" s="7"/>
      <c r="F24" s="7"/>
      <c r="G24" s="7"/>
      <c r="H24" s="9"/>
    </row>
    <row r="25" spans="1:8" x14ac:dyDescent="0.3">
      <c r="A25" s="6" t="s">
        <v>10</v>
      </c>
      <c r="B25" s="26">
        <v>0.7</v>
      </c>
      <c r="C25" s="20"/>
      <c r="D25" s="26">
        <v>0.8</v>
      </c>
      <c r="E25" s="7"/>
      <c r="F25" s="7" t="s">
        <v>33</v>
      </c>
      <c r="G25" s="7"/>
      <c r="H25" s="9"/>
    </row>
    <row r="26" spans="1:8" x14ac:dyDescent="0.3">
      <c r="A26" s="6"/>
      <c r="B26" s="19"/>
      <c r="C26" s="20"/>
      <c r="D26" s="19"/>
      <c r="E26" s="7"/>
      <c r="F26" s="7"/>
      <c r="G26" s="7"/>
      <c r="H26" s="9"/>
    </row>
    <row r="27" spans="1:8" x14ac:dyDescent="0.3">
      <c r="A27" s="27" t="s">
        <v>11</v>
      </c>
      <c r="B27" s="28">
        <f>B25*B23*B17</f>
        <v>350</v>
      </c>
      <c r="C27" s="29"/>
      <c r="D27" s="28">
        <f>D25*D23*D17</f>
        <v>400</v>
      </c>
      <c r="E27" s="7"/>
      <c r="F27" s="7" t="s">
        <v>39</v>
      </c>
      <c r="G27" s="7"/>
      <c r="H27" s="9"/>
    </row>
    <row r="28" spans="1:8" x14ac:dyDescent="0.3">
      <c r="A28" s="6"/>
      <c r="B28" s="7"/>
      <c r="C28" s="8"/>
      <c r="D28" s="7"/>
      <c r="E28" s="7"/>
      <c r="F28" s="7"/>
      <c r="G28" s="7"/>
      <c r="H28" s="9"/>
    </row>
    <row r="29" spans="1:8" x14ac:dyDescent="0.3">
      <c r="A29" s="25" t="s">
        <v>13</v>
      </c>
      <c r="B29" s="7"/>
      <c r="C29" s="8"/>
      <c r="D29" s="7"/>
      <c r="E29" s="7"/>
      <c r="F29" s="7"/>
      <c r="G29" s="7"/>
      <c r="H29" s="9"/>
    </row>
    <row r="30" spans="1:8" x14ac:dyDescent="0.3">
      <c r="A30" s="6" t="s">
        <v>15</v>
      </c>
      <c r="B30" s="19">
        <f>IF(B10=0.05,0.02,IF(B10=0.1,0.04,IF(B10=0.15,0.08,IF(B10=0.2,0.16))))</f>
        <v>0.04</v>
      </c>
      <c r="C30" s="20"/>
      <c r="D30" s="19">
        <f>IF(D10=0.05,0.02,IF(D10=0.1,0.04,IF(D10=0.15,0.08,IF(D10=0.2,0.16))))</f>
        <v>0.04</v>
      </c>
      <c r="E30" s="7"/>
      <c r="F30" s="7" t="s">
        <v>28</v>
      </c>
      <c r="G30" s="7"/>
      <c r="H30" s="9"/>
    </row>
    <row r="31" spans="1:8" x14ac:dyDescent="0.3">
      <c r="A31" s="6"/>
      <c r="B31" s="7"/>
      <c r="C31" s="8"/>
      <c r="D31" s="7"/>
      <c r="E31" s="7"/>
      <c r="F31" s="7"/>
      <c r="G31" s="7"/>
      <c r="H31" s="9"/>
    </row>
    <row r="32" spans="1:8" x14ac:dyDescent="0.3">
      <c r="A32" s="6" t="s">
        <v>16</v>
      </c>
      <c r="B32" s="30">
        <f>0.042/2</f>
        <v>2.1000000000000001E-2</v>
      </c>
      <c r="C32" s="31"/>
      <c r="D32" s="30">
        <f>0.042/2</f>
        <v>2.1000000000000001E-2</v>
      </c>
      <c r="E32" s="7"/>
      <c r="F32" s="7" t="s">
        <v>47</v>
      </c>
      <c r="G32" s="7"/>
      <c r="H32" s="9"/>
    </row>
    <row r="33" spans="1:8" x14ac:dyDescent="0.3">
      <c r="A33" s="6" t="s">
        <v>17</v>
      </c>
      <c r="B33" s="30">
        <f>B32*B30</f>
        <v>8.4000000000000003E-4</v>
      </c>
      <c r="C33" s="31"/>
      <c r="D33" s="30">
        <f>D32*D30</f>
        <v>8.4000000000000003E-4</v>
      </c>
      <c r="E33" s="7"/>
      <c r="F33" s="7" t="s">
        <v>39</v>
      </c>
      <c r="G33" s="7"/>
      <c r="H33" s="9"/>
    </row>
    <row r="34" spans="1:8" x14ac:dyDescent="0.3">
      <c r="A34" s="6"/>
      <c r="B34" s="7"/>
      <c r="C34" s="8"/>
      <c r="D34" s="7"/>
      <c r="E34" s="7"/>
      <c r="F34" s="7"/>
      <c r="G34" s="7"/>
      <c r="H34" s="9"/>
    </row>
    <row r="35" spans="1:8" s="1" customFormat="1" x14ac:dyDescent="0.3">
      <c r="A35" s="27" t="s">
        <v>18</v>
      </c>
      <c r="B35" s="32">
        <f>B33*B17*B7</f>
        <v>84</v>
      </c>
      <c r="C35" s="33"/>
      <c r="D35" s="32">
        <f>D33*D17*D7</f>
        <v>84</v>
      </c>
      <c r="E35" s="34"/>
      <c r="F35" s="7" t="s">
        <v>39</v>
      </c>
      <c r="G35" s="34"/>
      <c r="H35" s="9"/>
    </row>
    <row r="36" spans="1:8" x14ac:dyDescent="0.3">
      <c r="A36" s="6"/>
      <c r="B36" s="7"/>
      <c r="C36" s="8"/>
      <c r="D36" s="7"/>
      <c r="E36" s="7"/>
      <c r="F36" s="7"/>
      <c r="G36" s="7"/>
      <c r="H36" s="35"/>
    </row>
    <row r="37" spans="1:8" x14ac:dyDescent="0.3">
      <c r="A37" s="25" t="s">
        <v>19</v>
      </c>
      <c r="B37" s="7"/>
      <c r="C37" s="8"/>
      <c r="D37" s="7"/>
      <c r="E37" s="7"/>
      <c r="F37" s="7"/>
      <c r="G37" s="7"/>
      <c r="H37" s="9"/>
    </row>
    <row r="38" spans="1:8" x14ac:dyDescent="0.3">
      <c r="A38" s="6" t="s">
        <v>20</v>
      </c>
      <c r="B38" s="36">
        <f>IF(B10=0.05,0.00375,IF(B10=0.1,0.0075,IF(B10=0.15,0.0125,IF(B10=0.2,0.015))))</f>
        <v>7.4999999999999997E-3</v>
      </c>
      <c r="C38" s="8"/>
      <c r="D38" s="36">
        <f>IF(D10=0.05,0.00375,IF(D10=0.1,0.0075,IF(D10=0.15,0.0125,IF(D10=0.2,0.015))))</f>
        <v>7.4999999999999997E-3</v>
      </c>
      <c r="E38" s="7"/>
      <c r="F38" s="7" t="s">
        <v>29</v>
      </c>
      <c r="G38" s="7"/>
      <c r="H38" s="9"/>
    </row>
    <row r="39" spans="1:8" x14ac:dyDescent="0.3">
      <c r="A39" s="6"/>
      <c r="B39" s="7"/>
      <c r="C39" s="8"/>
      <c r="D39" s="7"/>
      <c r="E39" s="7"/>
      <c r="F39" s="7"/>
      <c r="G39" s="7"/>
      <c r="H39" s="9"/>
    </row>
    <row r="40" spans="1:8" x14ac:dyDescent="0.3">
      <c r="A40" s="6" t="s">
        <v>21</v>
      </c>
      <c r="B40" s="30">
        <f>0.59/2</f>
        <v>0.29499999999999998</v>
      </c>
      <c r="C40" s="31"/>
      <c r="D40" s="30">
        <f>0.59/2</f>
        <v>0.29499999999999998</v>
      </c>
      <c r="E40" s="7"/>
      <c r="F40" s="7" t="s">
        <v>48</v>
      </c>
      <c r="G40" s="7"/>
      <c r="H40" s="9"/>
    </row>
    <row r="41" spans="1:8" x14ac:dyDescent="0.3">
      <c r="A41" s="6" t="s">
        <v>17</v>
      </c>
      <c r="B41" s="37">
        <f>B40*B38</f>
        <v>2.2124999999999996E-3</v>
      </c>
      <c r="C41" s="8"/>
      <c r="D41" s="37">
        <f>D40*D38</f>
        <v>2.2124999999999996E-3</v>
      </c>
      <c r="E41" s="7"/>
      <c r="F41" s="7" t="s">
        <v>39</v>
      </c>
      <c r="G41" s="7"/>
      <c r="H41" s="9"/>
    </row>
    <row r="42" spans="1:8" x14ac:dyDescent="0.3">
      <c r="A42" s="6"/>
      <c r="B42" s="7"/>
      <c r="C42" s="8"/>
      <c r="D42" s="7"/>
      <c r="E42" s="7"/>
      <c r="F42" s="7"/>
      <c r="G42" s="7"/>
      <c r="H42" s="9"/>
    </row>
    <row r="43" spans="1:8" x14ac:dyDescent="0.3">
      <c r="A43" s="27" t="s">
        <v>43</v>
      </c>
      <c r="B43" s="32">
        <f>B41*B17*B7</f>
        <v>221.24999999999997</v>
      </c>
      <c r="C43" s="33"/>
      <c r="D43" s="32">
        <f>D41*D17*D7</f>
        <v>221.24999999999997</v>
      </c>
      <c r="E43" s="7"/>
      <c r="F43" s="7" t="s">
        <v>39</v>
      </c>
      <c r="G43" s="7"/>
      <c r="H43" s="9"/>
    </row>
    <row r="44" spans="1:8" x14ac:dyDescent="0.3">
      <c r="A44" s="6"/>
      <c r="B44" s="7"/>
      <c r="C44" s="8"/>
      <c r="D44" s="7"/>
      <c r="E44" s="7"/>
      <c r="F44" s="7"/>
      <c r="G44" s="7"/>
      <c r="H44" s="9"/>
    </row>
    <row r="45" spans="1:8" s="1" customFormat="1" x14ac:dyDescent="0.3">
      <c r="A45" s="27" t="s">
        <v>22</v>
      </c>
      <c r="B45" s="28">
        <f>B43+B35+B27</f>
        <v>655.25</v>
      </c>
      <c r="C45" s="29"/>
      <c r="D45" s="28">
        <f>D43+D35+D27</f>
        <v>705.25</v>
      </c>
      <c r="E45" s="34"/>
      <c r="F45" s="7" t="s">
        <v>39</v>
      </c>
      <c r="G45" s="34"/>
      <c r="H45" s="9"/>
    </row>
    <row r="46" spans="1:8" s="1" customFormat="1" ht="15" thickBot="1" x14ac:dyDescent="0.35">
      <c r="A46" s="38" t="s">
        <v>23</v>
      </c>
      <c r="B46" s="39">
        <f>IF(B45=0,"n/a",B18/B45*12)</f>
        <v>13.73521556657764</v>
      </c>
      <c r="C46" s="40"/>
      <c r="D46" s="39">
        <f>IF(D45=0,"n/a",D18/D45*12)</f>
        <v>8.0822403403048568</v>
      </c>
      <c r="E46" s="41"/>
      <c r="F46" s="50" t="s">
        <v>39</v>
      </c>
      <c r="G46" s="41"/>
      <c r="H46" s="42"/>
    </row>
    <row r="47" spans="1:8" x14ac:dyDescent="0.3">
      <c r="H47" s="1"/>
    </row>
    <row r="48" spans="1:8" x14ac:dyDescent="0.3">
      <c r="A48" s="1" t="s">
        <v>27</v>
      </c>
    </row>
    <row r="49" spans="1:8" ht="29.25" customHeight="1" x14ac:dyDescent="0.3">
      <c r="A49" s="59" t="s">
        <v>50</v>
      </c>
      <c r="B49" s="59"/>
      <c r="C49" s="59"/>
      <c r="D49" s="59"/>
      <c r="E49" s="59"/>
      <c r="F49" s="59"/>
      <c r="G49" s="59"/>
      <c r="H49" s="59"/>
    </row>
    <row r="50" spans="1:8" ht="29.25" customHeight="1" x14ac:dyDescent="0.3">
      <c r="A50" s="59" t="s">
        <v>51</v>
      </c>
      <c r="B50" s="59"/>
      <c r="C50" s="59"/>
      <c r="D50" s="59"/>
      <c r="E50" s="59"/>
      <c r="F50" s="59"/>
      <c r="G50" s="59"/>
      <c r="H50" s="59"/>
    </row>
    <row r="51" spans="1:8" x14ac:dyDescent="0.3">
      <c r="A51" t="s">
        <v>31</v>
      </c>
    </row>
    <row r="52" spans="1:8" x14ac:dyDescent="0.3">
      <c r="A52" t="s">
        <v>30</v>
      </c>
    </row>
    <row r="53" spans="1:8" ht="30" customHeight="1" x14ac:dyDescent="0.3">
      <c r="A53" s="59" t="s">
        <v>49</v>
      </c>
      <c r="B53" s="59"/>
      <c r="C53" s="59"/>
      <c r="D53" s="59"/>
      <c r="E53" s="59"/>
      <c r="F53" s="59"/>
      <c r="G53" s="59"/>
      <c r="H53" s="59"/>
    </row>
    <row r="54" spans="1:8" ht="4.95" customHeight="1" x14ac:dyDescent="0.3"/>
    <row r="55" spans="1:8" ht="72" customHeight="1" x14ac:dyDescent="0.3">
      <c r="A55" s="59" t="s">
        <v>52</v>
      </c>
      <c r="B55" s="59"/>
      <c r="C55" s="59"/>
      <c r="D55" s="59"/>
      <c r="E55" s="59"/>
      <c r="F55" s="59"/>
      <c r="G55" s="59"/>
      <c r="H55" s="59"/>
    </row>
    <row r="61" spans="1:8" x14ac:dyDescent="0.3">
      <c r="B61" s="3">
        <v>1</v>
      </c>
      <c r="D61" s="4">
        <v>1</v>
      </c>
      <c r="E61" s="4">
        <v>0.05</v>
      </c>
      <c r="F61" t="s">
        <v>42</v>
      </c>
    </row>
    <row r="62" spans="1:8" x14ac:dyDescent="0.3">
      <c r="B62" s="3">
        <v>0.75</v>
      </c>
      <c r="D62" s="4">
        <v>0.9</v>
      </c>
      <c r="E62" s="4">
        <v>0.1</v>
      </c>
      <c r="F62" t="s">
        <v>24</v>
      </c>
    </row>
    <row r="63" spans="1:8" x14ac:dyDescent="0.3">
      <c r="B63" s="3">
        <v>1.25</v>
      </c>
      <c r="D63" s="4">
        <v>0.8</v>
      </c>
      <c r="E63" s="4">
        <v>0.15</v>
      </c>
      <c r="F63" t="s">
        <v>37</v>
      </c>
    </row>
    <row r="64" spans="1:8" x14ac:dyDescent="0.3">
      <c r="D64" s="4">
        <v>0.7</v>
      </c>
      <c r="E64" s="4">
        <v>0.2</v>
      </c>
      <c r="F64" t="s">
        <v>38</v>
      </c>
    </row>
    <row r="65" spans="4:4" x14ac:dyDescent="0.3">
      <c r="D65" s="4">
        <v>0.6</v>
      </c>
    </row>
  </sheetData>
  <mergeCells count="5">
    <mergeCell ref="A1:H1"/>
    <mergeCell ref="A55:H55"/>
    <mergeCell ref="A53:H53"/>
    <mergeCell ref="A49:H49"/>
    <mergeCell ref="A50:H50"/>
  </mergeCells>
  <dataValidations count="2">
    <dataValidation type="list" allowBlank="1" showInputMessage="1" showErrorMessage="1" sqref="B25:B26 D25:D26">
      <formula1>$D$61:$D$65</formula1>
    </dataValidation>
    <dataValidation type="list" allowBlank="1" showInputMessage="1" showErrorMessage="1" sqref="B9 D9">
      <formula1>$F$61:$F$64</formula1>
    </dataValidation>
  </dataValidations>
  <pageMargins left="0.7" right="0.7" top="0.75" bottom="0.75" header="0.3" footer="0.3"/>
  <pageSetup scale="8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opLeftCell="A18" workbookViewId="0">
      <selection activeCell="D46" sqref="D46"/>
    </sheetView>
  </sheetViews>
  <sheetFormatPr defaultColWidth="8.77734375" defaultRowHeight="14.4" x14ac:dyDescent="0.3"/>
  <cols>
    <col min="1" max="1" width="42.44140625" bestFit="1" customWidth="1"/>
    <col min="2" max="2" width="13.6640625" bestFit="1" customWidth="1"/>
    <col min="3" max="3" width="3" style="2" customWidth="1"/>
    <col min="4" max="4" width="12.44140625" bestFit="1" customWidth="1"/>
    <col min="7" max="7" width="10.44140625" bestFit="1" customWidth="1"/>
  </cols>
  <sheetData>
    <row r="1" spans="1:13" ht="21.6" thickBot="1" x14ac:dyDescent="0.35">
      <c r="A1" s="56" t="s">
        <v>45</v>
      </c>
      <c r="B1" s="57"/>
      <c r="C1" s="57"/>
      <c r="D1" s="57"/>
      <c r="E1" s="57"/>
      <c r="F1" s="57"/>
      <c r="G1" s="57"/>
      <c r="H1" s="58"/>
    </row>
    <row r="2" spans="1:13" x14ac:dyDescent="0.3">
      <c r="A2" s="46" t="s">
        <v>34</v>
      </c>
      <c r="B2" s="47"/>
      <c r="C2" s="48"/>
      <c r="D2" s="47"/>
      <c r="E2" s="47"/>
      <c r="F2" s="47"/>
      <c r="G2" s="47"/>
      <c r="H2" s="49"/>
    </row>
    <row r="3" spans="1:13" s="5" customFormat="1" x14ac:dyDescent="0.3">
      <c r="A3" s="10"/>
      <c r="B3" s="11" t="s">
        <v>2</v>
      </c>
      <c r="C3" s="12"/>
      <c r="D3" s="11" t="s">
        <v>3</v>
      </c>
      <c r="E3" s="11"/>
      <c r="F3" s="11" t="s">
        <v>4</v>
      </c>
      <c r="G3" s="11"/>
      <c r="H3" s="13"/>
    </row>
    <row r="4" spans="1:13" x14ac:dyDescent="0.3">
      <c r="A4" s="6" t="s">
        <v>0</v>
      </c>
      <c r="B4" s="15">
        <v>5000</v>
      </c>
      <c r="C4" s="16"/>
      <c r="D4" s="54"/>
      <c r="E4" s="7"/>
      <c r="F4" s="7" t="s">
        <v>40</v>
      </c>
      <c r="G4" s="7"/>
      <c r="H4" s="9"/>
    </row>
    <row r="5" spans="1:13" x14ac:dyDescent="0.3">
      <c r="A5" s="6" t="s">
        <v>1</v>
      </c>
      <c r="B5" s="54"/>
      <c r="C5" s="16"/>
      <c r="D5" s="15">
        <v>15000</v>
      </c>
      <c r="E5" s="7"/>
      <c r="F5" s="7" t="s">
        <v>40</v>
      </c>
      <c r="G5" s="7"/>
      <c r="H5" s="9"/>
    </row>
    <row r="6" spans="1:13" x14ac:dyDescent="0.3">
      <c r="A6" s="6"/>
      <c r="B6" s="7"/>
      <c r="C6" s="8"/>
      <c r="D6" s="7"/>
      <c r="E6" s="7"/>
      <c r="F6" s="7"/>
      <c r="G6" s="7"/>
      <c r="H6" s="9"/>
      <c r="M6" s="7"/>
    </row>
    <row r="7" spans="1:13" x14ac:dyDescent="0.3">
      <c r="A7" s="6" t="s">
        <v>46</v>
      </c>
      <c r="B7" s="15">
        <v>124000</v>
      </c>
      <c r="C7" s="16"/>
      <c r="D7" s="16">
        <f>B7*B4/D5</f>
        <v>41333.333333333336</v>
      </c>
      <c r="E7" s="7"/>
      <c r="F7" s="7" t="s">
        <v>41</v>
      </c>
      <c r="G7" s="7"/>
      <c r="H7" s="9"/>
      <c r="M7" s="7"/>
    </row>
    <row r="8" spans="1:13" x14ac:dyDescent="0.3">
      <c r="A8" s="6"/>
      <c r="B8" s="16"/>
      <c r="C8" s="16"/>
      <c r="D8" s="16"/>
      <c r="E8" s="7"/>
      <c r="F8" s="7"/>
      <c r="G8" s="7"/>
      <c r="H8" s="9"/>
      <c r="L8" s="7"/>
      <c r="M8" s="53"/>
    </row>
    <row r="9" spans="1:13" x14ac:dyDescent="0.3">
      <c r="A9" s="6" t="s">
        <v>25</v>
      </c>
      <c r="B9" s="17" t="s">
        <v>24</v>
      </c>
      <c r="C9" s="18"/>
      <c r="D9" s="17" t="s">
        <v>38</v>
      </c>
      <c r="E9" s="7"/>
      <c r="F9" s="7" t="s">
        <v>32</v>
      </c>
      <c r="G9" s="7"/>
      <c r="H9" s="9"/>
      <c r="L9" s="7"/>
      <c r="M9" s="53"/>
    </row>
    <row r="10" spans="1:13" x14ac:dyDescent="0.3">
      <c r="A10" s="6" t="s">
        <v>14</v>
      </c>
      <c r="B10" s="19">
        <f>IF(B9="very good",0.05,IF(B9="good",0.1,IF(B9="sub-standard",0.15,IF(B9="deficient",0.2))))</f>
        <v>0.1</v>
      </c>
      <c r="C10" s="20"/>
      <c r="D10" s="19">
        <f>IF(D9="very good",0.05,IF(D9="good",0.1,IF(D9="sub-standard",0.15,IF(D9="deficient",0.2))))</f>
        <v>0.2</v>
      </c>
      <c r="E10" s="7"/>
      <c r="F10" s="7" t="s">
        <v>39</v>
      </c>
      <c r="G10" s="7"/>
      <c r="H10" s="9"/>
      <c r="L10" s="7"/>
      <c r="M10" s="53"/>
    </row>
    <row r="11" spans="1:13" x14ac:dyDescent="0.3">
      <c r="A11" s="6"/>
      <c r="B11" s="7"/>
      <c r="C11" s="8"/>
      <c r="D11" s="7"/>
      <c r="E11" s="7"/>
      <c r="F11" s="7"/>
      <c r="G11" s="7"/>
      <c r="H11" s="9"/>
    </row>
    <row r="12" spans="1:13" ht="15" customHeight="1" x14ac:dyDescent="0.3">
      <c r="A12" s="6" t="s">
        <v>5</v>
      </c>
      <c r="B12" s="21">
        <v>0</v>
      </c>
      <c r="C12" s="22"/>
      <c r="D12" s="21">
        <v>750</v>
      </c>
      <c r="E12" s="7"/>
      <c r="F12" s="52" t="s">
        <v>44</v>
      </c>
      <c r="G12" s="7"/>
      <c r="H12" s="9"/>
    </row>
    <row r="13" spans="1:13" x14ac:dyDescent="0.3">
      <c r="A13" s="6" t="s">
        <v>35</v>
      </c>
      <c r="B13" s="21"/>
      <c r="C13" s="22"/>
      <c r="D13" s="21"/>
      <c r="E13" s="7"/>
      <c r="F13" s="51"/>
      <c r="G13" s="7"/>
      <c r="H13" s="9"/>
    </row>
    <row r="14" spans="1:13" x14ac:dyDescent="0.3">
      <c r="A14" s="6"/>
      <c r="B14" s="22"/>
      <c r="C14" s="22"/>
      <c r="D14" s="22"/>
      <c r="E14" s="7"/>
      <c r="F14" s="44"/>
      <c r="G14" s="7"/>
      <c r="H14" s="9"/>
    </row>
    <row r="15" spans="1:13" x14ac:dyDescent="0.3">
      <c r="A15" s="6" t="s">
        <v>36</v>
      </c>
      <c r="B15" s="23">
        <f>SUM(B12:B13)</f>
        <v>0</v>
      </c>
      <c r="C15" s="8"/>
      <c r="D15" s="23">
        <f>SUM(D12:D13)</f>
        <v>750</v>
      </c>
      <c r="E15" s="7"/>
      <c r="F15" s="7" t="s">
        <v>39</v>
      </c>
      <c r="G15" s="7"/>
      <c r="H15" s="43"/>
    </row>
    <row r="16" spans="1:13" x14ac:dyDescent="0.3">
      <c r="A16" s="6"/>
      <c r="B16" s="7"/>
      <c r="C16" s="8"/>
      <c r="D16" s="7"/>
      <c r="E16" s="7"/>
      <c r="F16" s="44"/>
      <c r="G16" s="7"/>
      <c r="H16" s="43"/>
    </row>
    <row r="17" spans="1:8" x14ac:dyDescent="0.3">
      <c r="A17" s="6" t="s">
        <v>9</v>
      </c>
      <c r="B17" s="55">
        <v>0</v>
      </c>
      <c r="C17" s="16"/>
      <c r="D17" s="15">
        <v>10000</v>
      </c>
      <c r="E17" s="7"/>
      <c r="F17" s="7" t="s">
        <v>40</v>
      </c>
      <c r="G17" s="7"/>
      <c r="H17" s="9"/>
    </row>
    <row r="18" spans="1:8" x14ac:dyDescent="0.3">
      <c r="A18" s="6" t="s">
        <v>36</v>
      </c>
      <c r="B18" s="45">
        <f>(B12+B13)*B17</f>
        <v>0</v>
      </c>
      <c r="C18" s="8"/>
      <c r="D18" s="45">
        <f>(D12+D13)*D17</f>
        <v>7500000</v>
      </c>
      <c r="E18" s="7"/>
      <c r="F18" s="7" t="s">
        <v>39</v>
      </c>
      <c r="G18" s="7"/>
      <c r="H18" s="9"/>
    </row>
    <row r="19" spans="1:8" x14ac:dyDescent="0.3">
      <c r="A19" s="6"/>
      <c r="B19" s="23"/>
      <c r="C19" s="8"/>
      <c r="D19" s="23"/>
      <c r="E19" s="7"/>
      <c r="F19" s="7"/>
      <c r="G19" s="7"/>
      <c r="H19" s="9"/>
    </row>
    <row r="20" spans="1:8" x14ac:dyDescent="0.3">
      <c r="A20" s="24" t="s">
        <v>6</v>
      </c>
      <c r="B20" s="7"/>
      <c r="C20" s="8"/>
      <c r="D20" s="7"/>
      <c r="E20" s="7"/>
      <c r="F20" s="7"/>
      <c r="G20" s="7"/>
      <c r="H20" s="9"/>
    </row>
    <row r="21" spans="1:8" x14ac:dyDescent="0.3">
      <c r="A21" s="25" t="s">
        <v>12</v>
      </c>
      <c r="B21" s="7"/>
      <c r="C21" s="8"/>
      <c r="D21" s="7"/>
      <c r="E21" s="7"/>
      <c r="F21" s="7"/>
      <c r="G21" s="7"/>
      <c r="H21" s="9"/>
    </row>
    <row r="22" spans="1:8" x14ac:dyDescent="0.3">
      <c r="A22" s="6" t="s">
        <v>7</v>
      </c>
      <c r="B22" s="14">
        <v>1</v>
      </c>
      <c r="C22" s="8"/>
      <c r="D22" s="14">
        <v>1</v>
      </c>
      <c r="E22" s="7"/>
      <c r="F22" s="7" t="s">
        <v>26</v>
      </c>
      <c r="G22" s="7"/>
      <c r="H22" s="9"/>
    </row>
    <row r="23" spans="1:8" x14ac:dyDescent="0.3">
      <c r="A23" s="6" t="s">
        <v>8</v>
      </c>
      <c r="B23" s="21">
        <v>500</v>
      </c>
      <c r="C23" s="22"/>
      <c r="D23" s="21">
        <v>500</v>
      </c>
      <c r="E23" s="7"/>
      <c r="F23" s="7" t="s">
        <v>26</v>
      </c>
      <c r="G23" s="7"/>
      <c r="H23" s="9"/>
    </row>
    <row r="24" spans="1:8" x14ac:dyDescent="0.3">
      <c r="A24" s="6"/>
      <c r="B24" s="7"/>
      <c r="C24" s="8"/>
      <c r="D24" s="7"/>
      <c r="E24" s="7"/>
      <c r="F24" s="7"/>
      <c r="G24" s="7"/>
      <c r="H24" s="9"/>
    </row>
    <row r="25" spans="1:8" x14ac:dyDescent="0.3">
      <c r="A25" s="6" t="s">
        <v>10</v>
      </c>
      <c r="B25" s="26">
        <v>0.8</v>
      </c>
      <c r="C25" s="20"/>
      <c r="D25" s="26">
        <v>0.8</v>
      </c>
      <c r="E25" s="7"/>
      <c r="F25" s="7" t="s">
        <v>33</v>
      </c>
      <c r="G25" s="7"/>
      <c r="H25" s="9"/>
    </row>
    <row r="26" spans="1:8" x14ac:dyDescent="0.3">
      <c r="A26" s="6"/>
      <c r="B26" s="19"/>
      <c r="C26" s="20"/>
      <c r="D26" s="19"/>
      <c r="E26" s="7"/>
      <c r="F26" s="7"/>
      <c r="G26" s="7"/>
      <c r="H26" s="9"/>
    </row>
    <row r="27" spans="1:8" x14ac:dyDescent="0.3">
      <c r="A27" s="27" t="s">
        <v>11</v>
      </c>
      <c r="B27" s="28">
        <f>B25*B23*B17</f>
        <v>0</v>
      </c>
      <c r="C27" s="29"/>
      <c r="D27" s="28">
        <f>D25*D23*D17</f>
        <v>4000000</v>
      </c>
      <c r="E27" s="7"/>
      <c r="F27" s="7" t="s">
        <v>39</v>
      </c>
      <c r="G27" s="7"/>
      <c r="H27" s="9"/>
    </row>
    <row r="28" spans="1:8" x14ac:dyDescent="0.3">
      <c r="A28" s="6"/>
      <c r="B28" s="7"/>
      <c r="C28" s="8"/>
      <c r="D28" s="7"/>
      <c r="E28" s="7"/>
      <c r="F28" s="7"/>
      <c r="G28" s="7"/>
      <c r="H28" s="9"/>
    </row>
    <row r="29" spans="1:8" x14ac:dyDescent="0.3">
      <c r="A29" s="25" t="s">
        <v>13</v>
      </c>
      <c r="B29" s="7"/>
      <c r="C29" s="8"/>
      <c r="D29" s="7"/>
      <c r="E29" s="7"/>
      <c r="F29" s="7"/>
      <c r="G29" s="7"/>
      <c r="H29" s="9"/>
    </row>
    <row r="30" spans="1:8" x14ac:dyDescent="0.3">
      <c r="A30" s="6" t="s">
        <v>15</v>
      </c>
      <c r="B30" s="19">
        <f>IF(B10=0.05,0.02,IF(B10=0.1,0.04,IF(B10=0.15,0.08,IF(B10=0.2,0.16))))</f>
        <v>0.04</v>
      </c>
      <c r="C30" s="20"/>
      <c r="D30" s="19">
        <f>IF(D10=0.05,0.02,IF(D10=0.1,0.04,IF(D10=0.15,0.08,IF(D10=0.2,0.16))))</f>
        <v>0.16</v>
      </c>
      <c r="E30" s="7"/>
      <c r="F30" s="7" t="s">
        <v>28</v>
      </c>
      <c r="G30" s="7"/>
      <c r="H30" s="9"/>
    </row>
    <row r="31" spans="1:8" x14ac:dyDescent="0.3">
      <c r="A31" s="6"/>
      <c r="B31" s="7"/>
      <c r="C31" s="8"/>
      <c r="D31" s="7"/>
      <c r="E31" s="7"/>
      <c r="F31" s="7"/>
      <c r="G31" s="7"/>
      <c r="H31" s="9"/>
    </row>
    <row r="32" spans="1:8" x14ac:dyDescent="0.3">
      <c r="A32" s="6" t="s">
        <v>16</v>
      </c>
      <c r="B32" s="30">
        <f>0.042/2</f>
        <v>2.1000000000000001E-2</v>
      </c>
      <c r="C32" s="31"/>
      <c r="D32" s="30">
        <f>0.042/2</f>
        <v>2.1000000000000001E-2</v>
      </c>
      <c r="E32" s="7"/>
      <c r="F32" s="7" t="s">
        <v>47</v>
      </c>
      <c r="G32" s="7"/>
      <c r="H32" s="9"/>
    </row>
    <row r="33" spans="1:8" x14ac:dyDescent="0.3">
      <c r="A33" s="6" t="s">
        <v>17</v>
      </c>
      <c r="B33" s="30">
        <f>B32*B30</f>
        <v>8.4000000000000003E-4</v>
      </c>
      <c r="C33" s="31"/>
      <c r="D33" s="30">
        <f>D32*D30</f>
        <v>3.3600000000000001E-3</v>
      </c>
      <c r="E33" s="7"/>
      <c r="F33" s="7" t="s">
        <v>39</v>
      </c>
      <c r="G33" s="7"/>
      <c r="H33" s="9"/>
    </row>
    <row r="34" spans="1:8" x14ac:dyDescent="0.3">
      <c r="A34" s="6"/>
      <c r="B34" s="7"/>
      <c r="C34" s="8"/>
      <c r="D34" s="7"/>
      <c r="E34" s="7"/>
      <c r="F34" s="7"/>
      <c r="G34" s="7"/>
      <c r="H34" s="9"/>
    </row>
    <row r="35" spans="1:8" s="1" customFormat="1" x14ac:dyDescent="0.3">
      <c r="A35" s="27" t="s">
        <v>18</v>
      </c>
      <c r="B35" s="32">
        <f>B33*B17*B7</f>
        <v>0</v>
      </c>
      <c r="C35" s="33"/>
      <c r="D35" s="32">
        <f>D33*D17*D7</f>
        <v>1388800.0000000002</v>
      </c>
      <c r="E35" s="34"/>
      <c r="F35" s="7" t="s">
        <v>39</v>
      </c>
      <c r="G35" s="34"/>
      <c r="H35" s="9"/>
    </row>
    <row r="36" spans="1:8" x14ac:dyDescent="0.3">
      <c r="A36" s="6"/>
      <c r="B36" s="7"/>
      <c r="C36" s="8"/>
      <c r="D36" s="7"/>
      <c r="E36" s="7"/>
      <c r="F36" s="7"/>
      <c r="G36" s="7"/>
      <c r="H36" s="35"/>
    </row>
    <row r="37" spans="1:8" x14ac:dyDescent="0.3">
      <c r="A37" s="25" t="s">
        <v>19</v>
      </c>
      <c r="B37" s="7"/>
      <c r="C37" s="8"/>
      <c r="D37" s="7"/>
      <c r="E37" s="7"/>
      <c r="F37" s="7"/>
      <c r="G37" s="7"/>
      <c r="H37" s="9"/>
    </row>
    <row r="38" spans="1:8" x14ac:dyDescent="0.3">
      <c r="A38" s="6" t="s">
        <v>20</v>
      </c>
      <c r="B38" s="36">
        <f>IF(B10=0.05,0.00375,IF(B10=0.1,0.0075,IF(B10=0.15,0.0125,IF(B10=0.2,0.015))))</f>
        <v>7.4999999999999997E-3</v>
      </c>
      <c r="C38" s="8"/>
      <c r="D38" s="36">
        <f>IF(D10=0.05,0.00375,IF(D10=0.1,0.0075,IF(D10=0.15,0.0125,IF(D10=0.2,0.015))))</f>
        <v>1.4999999999999999E-2</v>
      </c>
      <c r="E38" s="7"/>
      <c r="F38" s="7" t="s">
        <v>29</v>
      </c>
      <c r="G38" s="7"/>
      <c r="H38" s="9"/>
    </row>
    <row r="39" spans="1:8" x14ac:dyDescent="0.3">
      <c r="A39" s="6"/>
      <c r="B39" s="7"/>
      <c r="C39" s="8"/>
      <c r="D39" s="7"/>
      <c r="E39" s="7"/>
      <c r="F39" s="7"/>
      <c r="G39" s="7"/>
      <c r="H39" s="9"/>
    </row>
    <row r="40" spans="1:8" x14ac:dyDescent="0.3">
      <c r="A40" s="6" t="s">
        <v>21</v>
      </c>
      <c r="B40" s="30">
        <f>0.59/2</f>
        <v>0.29499999999999998</v>
      </c>
      <c r="C40" s="31"/>
      <c r="D40" s="30">
        <f>0.59/2</f>
        <v>0.29499999999999998</v>
      </c>
      <c r="E40" s="7"/>
      <c r="F40" s="7" t="s">
        <v>48</v>
      </c>
      <c r="G40" s="7"/>
      <c r="H40" s="9"/>
    </row>
    <row r="41" spans="1:8" x14ac:dyDescent="0.3">
      <c r="A41" s="6" t="s">
        <v>17</v>
      </c>
      <c r="B41" s="37">
        <f>B40*B38</f>
        <v>2.2124999999999996E-3</v>
      </c>
      <c r="C41" s="8"/>
      <c r="D41" s="37">
        <f>D40*D38</f>
        <v>4.4249999999999992E-3</v>
      </c>
      <c r="E41" s="7"/>
      <c r="F41" s="7" t="s">
        <v>39</v>
      </c>
      <c r="G41" s="7"/>
      <c r="H41" s="9"/>
    </row>
    <row r="42" spans="1:8" x14ac:dyDescent="0.3">
      <c r="A42" s="6"/>
      <c r="B42" s="7"/>
      <c r="C42" s="8"/>
      <c r="D42" s="7"/>
      <c r="E42" s="7"/>
      <c r="F42" s="7"/>
      <c r="G42" s="7"/>
      <c r="H42" s="9"/>
    </row>
    <row r="43" spans="1:8" x14ac:dyDescent="0.3">
      <c r="A43" s="27" t="s">
        <v>43</v>
      </c>
      <c r="B43" s="32">
        <f>B41*B17*B7</f>
        <v>0</v>
      </c>
      <c r="C43" s="33"/>
      <c r="D43" s="32">
        <f>D41*D17*D7</f>
        <v>1828999.9999999998</v>
      </c>
      <c r="E43" s="7"/>
      <c r="F43" s="7" t="s">
        <v>39</v>
      </c>
      <c r="G43" s="7"/>
      <c r="H43" s="9"/>
    </row>
    <row r="44" spans="1:8" x14ac:dyDescent="0.3">
      <c r="A44" s="6"/>
      <c r="B44" s="7"/>
      <c r="C44" s="8"/>
      <c r="D44" s="7"/>
      <c r="E44" s="7"/>
      <c r="F44" s="7"/>
      <c r="G44" s="7"/>
      <c r="H44" s="9"/>
    </row>
    <row r="45" spans="1:8" s="1" customFormat="1" x14ac:dyDescent="0.3">
      <c r="A45" s="27" t="s">
        <v>22</v>
      </c>
      <c r="B45" s="28">
        <f>B43+B35+B27</f>
        <v>0</v>
      </c>
      <c r="C45" s="29"/>
      <c r="D45" s="28">
        <f>D43+D35+D27</f>
        <v>7217800</v>
      </c>
      <c r="E45" s="34"/>
      <c r="F45" s="7" t="s">
        <v>39</v>
      </c>
      <c r="G45" s="34"/>
      <c r="H45" s="9"/>
    </row>
    <row r="46" spans="1:8" s="1" customFormat="1" ht="15" thickBot="1" x14ac:dyDescent="0.35">
      <c r="A46" s="38" t="s">
        <v>23</v>
      </c>
      <c r="B46" s="39" t="str">
        <f>IF(B45=0,"n/a",B18/B45*12)</f>
        <v>n/a</v>
      </c>
      <c r="C46" s="40"/>
      <c r="D46" s="39">
        <f>IF(D45=0,"n/a",D18/D45*12)</f>
        <v>12.469173432347805</v>
      </c>
      <c r="E46" s="41"/>
      <c r="F46" s="50" t="s">
        <v>39</v>
      </c>
      <c r="G46" s="41"/>
      <c r="H46" s="42"/>
    </row>
    <row r="47" spans="1:8" x14ac:dyDescent="0.3">
      <c r="H47" s="1"/>
    </row>
    <row r="48" spans="1:8" x14ac:dyDescent="0.3">
      <c r="A48" s="1" t="s">
        <v>27</v>
      </c>
    </row>
    <row r="49" spans="1:8" ht="30.75" customHeight="1" x14ac:dyDescent="0.3">
      <c r="A49" s="59" t="s">
        <v>50</v>
      </c>
      <c r="B49" s="59"/>
      <c r="C49" s="59"/>
      <c r="D49" s="59"/>
      <c r="E49" s="59"/>
      <c r="F49" s="59"/>
      <c r="G49" s="59"/>
      <c r="H49" s="59"/>
    </row>
    <row r="50" spans="1:8" ht="29.25" customHeight="1" x14ac:dyDescent="0.3">
      <c r="A50" s="59" t="s">
        <v>51</v>
      </c>
      <c r="B50" s="59"/>
      <c r="C50" s="59"/>
      <c r="D50" s="59"/>
      <c r="E50" s="59"/>
      <c r="F50" s="59"/>
      <c r="G50" s="59"/>
      <c r="H50" s="59"/>
    </row>
    <row r="51" spans="1:8" x14ac:dyDescent="0.3">
      <c r="A51" t="s">
        <v>31</v>
      </c>
    </row>
    <row r="52" spans="1:8" x14ac:dyDescent="0.3">
      <c r="A52" t="s">
        <v>30</v>
      </c>
    </row>
    <row r="53" spans="1:8" ht="30" customHeight="1" x14ac:dyDescent="0.3">
      <c r="A53" s="59" t="s">
        <v>49</v>
      </c>
      <c r="B53" s="59"/>
      <c r="C53" s="59"/>
      <c r="D53" s="59"/>
      <c r="E53" s="59"/>
      <c r="F53" s="59"/>
      <c r="G53" s="59"/>
      <c r="H53" s="59"/>
    </row>
    <row r="54" spans="1:8" ht="4.95" customHeight="1" x14ac:dyDescent="0.3"/>
    <row r="55" spans="1:8" ht="73.95" customHeight="1" x14ac:dyDescent="0.3">
      <c r="A55" s="59" t="s">
        <v>52</v>
      </c>
      <c r="B55" s="59"/>
      <c r="C55" s="59"/>
      <c r="D55" s="59"/>
      <c r="E55" s="59"/>
      <c r="F55" s="59"/>
      <c r="G55" s="59"/>
      <c r="H55" s="59"/>
    </row>
    <row r="61" spans="1:8" x14ac:dyDescent="0.3">
      <c r="B61" s="3">
        <v>1</v>
      </c>
      <c r="D61" s="4">
        <v>1</v>
      </c>
      <c r="E61" s="4">
        <v>0.05</v>
      </c>
      <c r="F61" t="s">
        <v>42</v>
      </c>
    </row>
    <row r="62" spans="1:8" x14ac:dyDescent="0.3">
      <c r="B62" s="3">
        <v>0.75</v>
      </c>
      <c r="D62" s="4">
        <v>0.9</v>
      </c>
      <c r="E62" s="4">
        <v>0.1</v>
      </c>
      <c r="F62" t="s">
        <v>24</v>
      </c>
    </row>
    <row r="63" spans="1:8" x14ac:dyDescent="0.3">
      <c r="B63" s="3">
        <v>1.25</v>
      </c>
      <c r="D63" s="4">
        <v>0.8</v>
      </c>
      <c r="E63" s="4">
        <v>0.15</v>
      </c>
      <c r="F63" t="s">
        <v>37</v>
      </c>
    </row>
    <row r="64" spans="1:8" x14ac:dyDescent="0.3">
      <c r="D64" s="4">
        <v>0.7</v>
      </c>
      <c r="E64" s="4">
        <v>0.2</v>
      </c>
      <c r="F64" t="s">
        <v>38</v>
      </c>
    </row>
    <row r="65" spans="4:4" x14ac:dyDescent="0.3">
      <c r="D65" s="4">
        <v>0.6</v>
      </c>
    </row>
  </sheetData>
  <mergeCells count="5">
    <mergeCell ref="A1:H1"/>
    <mergeCell ref="A50:H50"/>
    <mergeCell ref="A49:H49"/>
    <mergeCell ref="A53:H53"/>
    <mergeCell ref="A55:H55"/>
  </mergeCells>
  <dataValidations count="2">
    <dataValidation type="list" allowBlank="1" showInputMessage="1" showErrorMessage="1" sqref="B9 D9">
      <formula1>$F$61:$F$64</formula1>
    </dataValidation>
    <dataValidation type="list" allowBlank="1" showInputMessage="1" showErrorMessage="1" sqref="B25:B26 D25:D26">
      <formula1>$D$61:$D$65</formula1>
    </dataValidation>
  </dataValidations>
  <pageMargins left="0.7" right="0.7" top="0.75" bottom="0.75" header="0.3" footer="0.3"/>
  <pageSetup scale="78"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workbookViewId="0">
      <selection activeCell="D46" sqref="D46"/>
    </sheetView>
  </sheetViews>
  <sheetFormatPr defaultColWidth="8.77734375" defaultRowHeight="14.4" x14ac:dyDescent="0.3"/>
  <cols>
    <col min="1" max="1" width="42.44140625" bestFit="1" customWidth="1"/>
    <col min="2" max="2" width="13.6640625" bestFit="1" customWidth="1"/>
    <col min="3" max="3" width="3" style="2" customWidth="1"/>
    <col min="4" max="4" width="12.44140625" bestFit="1" customWidth="1"/>
    <col min="7" max="7" width="10.44140625" bestFit="1" customWidth="1"/>
  </cols>
  <sheetData>
    <row r="1" spans="1:13" ht="21.6" thickBot="1" x14ac:dyDescent="0.35">
      <c r="A1" s="56" t="s">
        <v>45</v>
      </c>
      <c r="B1" s="57"/>
      <c r="C1" s="57"/>
      <c r="D1" s="57"/>
      <c r="E1" s="57"/>
      <c r="F1" s="57"/>
      <c r="G1" s="57"/>
      <c r="H1" s="58"/>
    </row>
    <row r="2" spans="1:13" x14ac:dyDescent="0.3">
      <c r="A2" s="46" t="s">
        <v>34</v>
      </c>
      <c r="B2" s="47"/>
      <c r="C2" s="48"/>
      <c r="D2" s="47"/>
      <c r="E2" s="47"/>
      <c r="F2" s="47"/>
      <c r="G2" s="47"/>
      <c r="H2" s="49"/>
    </row>
    <row r="3" spans="1:13" s="5" customFormat="1" x14ac:dyDescent="0.3">
      <c r="A3" s="10"/>
      <c r="B3" s="11" t="s">
        <v>2</v>
      </c>
      <c r="C3" s="12"/>
      <c r="D3" s="11" t="s">
        <v>3</v>
      </c>
      <c r="E3" s="11"/>
      <c r="F3" s="11" t="s">
        <v>4</v>
      </c>
      <c r="G3" s="11"/>
      <c r="H3" s="13"/>
    </row>
    <row r="4" spans="1:13" x14ac:dyDescent="0.3">
      <c r="A4" s="6" t="s">
        <v>0</v>
      </c>
      <c r="B4" s="15">
        <v>1000</v>
      </c>
      <c r="C4" s="16"/>
      <c r="D4" s="54"/>
      <c r="E4" s="7"/>
      <c r="F4" s="7" t="s">
        <v>40</v>
      </c>
      <c r="G4" s="7"/>
      <c r="H4" s="9"/>
    </row>
    <row r="5" spans="1:13" x14ac:dyDescent="0.3">
      <c r="A5" s="6" t="s">
        <v>1</v>
      </c>
      <c r="B5" s="54"/>
      <c r="C5" s="16"/>
      <c r="D5" s="15">
        <v>2000</v>
      </c>
      <c r="E5" s="7"/>
      <c r="F5" s="7" t="s">
        <v>40</v>
      </c>
      <c r="G5" s="7"/>
      <c r="H5" s="9"/>
    </row>
    <row r="6" spans="1:13" x14ac:dyDescent="0.3">
      <c r="A6" s="6"/>
      <c r="B6" s="7"/>
      <c r="C6" s="8"/>
      <c r="D6" s="7"/>
      <c r="E6" s="7"/>
      <c r="F6" s="7"/>
      <c r="G6" s="7"/>
      <c r="H6" s="9"/>
      <c r="M6" s="7"/>
    </row>
    <row r="7" spans="1:13" x14ac:dyDescent="0.3">
      <c r="A7" s="6" t="s">
        <v>46</v>
      </c>
      <c r="B7" s="15">
        <v>100000</v>
      </c>
      <c r="C7" s="16"/>
      <c r="D7" s="16">
        <f>B7*B4/D5</f>
        <v>50000</v>
      </c>
      <c r="E7" s="7"/>
      <c r="F7" s="7" t="s">
        <v>41</v>
      </c>
      <c r="G7" s="7"/>
      <c r="H7" s="9"/>
      <c r="M7" s="7"/>
    </row>
    <row r="8" spans="1:13" x14ac:dyDescent="0.3">
      <c r="A8" s="6"/>
      <c r="B8" s="16"/>
      <c r="C8" s="16"/>
      <c r="D8" s="16"/>
      <c r="E8" s="7"/>
      <c r="F8" s="7"/>
      <c r="G8" s="7"/>
      <c r="H8" s="9"/>
      <c r="L8" s="7"/>
      <c r="M8" s="53"/>
    </row>
    <row r="9" spans="1:13" x14ac:dyDescent="0.3">
      <c r="A9" s="6" t="s">
        <v>25</v>
      </c>
      <c r="B9" s="17" t="s">
        <v>24</v>
      </c>
      <c r="C9" s="18"/>
      <c r="D9" s="17" t="s">
        <v>37</v>
      </c>
      <c r="E9" s="7"/>
      <c r="F9" s="7" t="s">
        <v>32</v>
      </c>
      <c r="G9" s="7"/>
      <c r="H9" s="9"/>
      <c r="L9" s="7"/>
      <c r="M9" s="53"/>
    </row>
    <row r="10" spans="1:13" x14ac:dyDescent="0.3">
      <c r="A10" s="6" t="s">
        <v>14</v>
      </c>
      <c r="B10" s="19">
        <f>IF(B9="very good",0.05,IF(B9="good",0.1,IF(B9="sub-standard",0.15,IF(B9="deficient",0.2))))</f>
        <v>0.1</v>
      </c>
      <c r="C10" s="20"/>
      <c r="D10" s="19">
        <f>IF(D9="very good",0.05,IF(D9="good",0.1,IF(D9="sub-standard",0.15,IF(D9="deficient",0.2))))</f>
        <v>0.15</v>
      </c>
      <c r="E10" s="7"/>
      <c r="F10" s="7" t="s">
        <v>39</v>
      </c>
      <c r="G10" s="7"/>
      <c r="H10" s="9"/>
      <c r="L10" s="7"/>
      <c r="M10" s="53"/>
    </row>
    <row r="11" spans="1:13" x14ac:dyDescent="0.3">
      <c r="A11" s="6"/>
      <c r="B11" s="7"/>
      <c r="C11" s="8"/>
      <c r="D11" s="7"/>
      <c r="E11" s="7"/>
      <c r="F11" s="7"/>
      <c r="G11" s="7"/>
      <c r="H11" s="9"/>
    </row>
    <row r="12" spans="1:13" ht="15" customHeight="1" x14ac:dyDescent="0.3">
      <c r="A12" s="6" t="s">
        <v>5</v>
      </c>
      <c r="B12" s="21">
        <v>750</v>
      </c>
      <c r="C12" s="22"/>
      <c r="D12" s="21">
        <v>475</v>
      </c>
      <c r="E12" s="7"/>
      <c r="F12" s="52" t="s">
        <v>44</v>
      </c>
      <c r="G12" s="7"/>
      <c r="H12" s="9"/>
    </row>
    <row r="13" spans="1:13" x14ac:dyDescent="0.3">
      <c r="A13" s="6" t="s">
        <v>35</v>
      </c>
      <c r="B13" s="21"/>
      <c r="C13" s="22"/>
      <c r="D13" s="21"/>
      <c r="E13" s="7"/>
      <c r="F13" s="51"/>
      <c r="G13" s="7"/>
      <c r="H13" s="9"/>
    </row>
    <row r="14" spans="1:13" x14ac:dyDescent="0.3">
      <c r="A14" s="6"/>
      <c r="B14" s="22"/>
      <c r="C14" s="22"/>
      <c r="D14" s="22"/>
      <c r="E14" s="7"/>
      <c r="F14" s="44"/>
      <c r="G14" s="7"/>
      <c r="H14" s="9"/>
    </row>
    <row r="15" spans="1:13" x14ac:dyDescent="0.3">
      <c r="A15" s="6" t="s">
        <v>36</v>
      </c>
      <c r="B15" s="23">
        <f>SUM(B12:B13)</f>
        <v>750</v>
      </c>
      <c r="C15" s="8"/>
      <c r="D15" s="23">
        <v>1000</v>
      </c>
      <c r="E15" s="7"/>
      <c r="F15" s="7" t="s">
        <v>39</v>
      </c>
      <c r="G15" s="7"/>
      <c r="H15" s="43"/>
    </row>
    <row r="16" spans="1:13" x14ac:dyDescent="0.3">
      <c r="A16" s="6"/>
      <c r="B16" s="7"/>
      <c r="C16" s="8"/>
      <c r="D16" s="7"/>
      <c r="E16" s="7"/>
      <c r="F16" s="44"/>
      <c r="G16" s="7"/>
      <c r="H16" s="43"/>
    </row>
    <row r="17" spans="1:8" x14ac:dyDescent="0.3">
      <c r="A17" s="6" t="s">
        <v>9</v>
      </c>
      <c r="B17" s="55">
        <v>800</v>
      </c>
      <c r="C17" s="16"/>
      <c r="D17" s="15">
        <v>1600</v>
      </c>
      <c r="E17" s="7"/>
      <c r="F17" s="7" t="s">
        <v>40</v>
      </c>
      <c r="G17" s="7"/>
      <c r="H17" s="9"/>
    </row>
    <row r="18" spans="1:8" x14ac:dyDescent="0.3">
      <c r="A18" s="6" t="s">
        <v>36</v>
      </c>
      <c r="B18" s="45">
        <f>(B12+B13)*B17</f>
        <v>600000</v>
      </c>
      <c r="C18" s="8"/>
      <c r="D18" s="45">
        <f>(D12+D13)*D17</f>
        <v>760000</v>
      </c>
      <c r="E18" s="7"/>
      <c r="F18" s="7" t="s">
        <v>39</v>
      </c>
      <c r="G18" s="7"/>
      <c r="H18" s="9"/>
    </row>
    <row r="19" spans="1:8" x14ac:dyDescent="0.3">
      <c r="A19" s="6"/>
      <c r="B19" s="23"/>
      <c r="C19" s="8"/>
      <c r="D19" s="23"/>
      <c r="E19" s="7"/>
      <c r="F19" s="7"/>
      <c r="G19" s="7"/>
      <c r="H19" s="9"/>
    </row>
    <row r="20" spans="1:8" x14ac:dyDescent="0.3">
      <c r="A20" s="24" t="s">
        <v>6</v>
      </c>
      <c r="B20" s="7"/>
      <c r="C20" s="8"/>
      <c r="D20" s="7"/>
      <c r="E20" s="7"/>
      <c r="F20" s="7"/>
      <c r="G20" s="7"/>
      <c r="H20" s="9"/>
    </row>
    <row r="21" spans="1:8" x14ac:dyDescent="0.3">
      <c r="A21" s="25" t="s">
        <v>12</v>
      </c>
      <c r="B21" s="7"/>
      <c r="C21" s="8"/>
      <c r="D21" s="7"/>
      <c r="E21" s="7"/>
      <c r="F21" s="7"/>
      <c r="G21" s="7"/>
      <c r="H21" s="9"/>
    </row>
    <row r="22" spans="1:8" x14ac:dyDescent="0.3">
      <c r="A22" s="6" t="s">
        <v>7</v>
      </c>
      <c r="B22" s="14">
        <v>1</v>
      </c>
      <c r="C22" s="8"/>
      <c r="D22" s="14">
        <v>1</v>
      </c>
      <c r="E22" s="7"/>
      <c r="F22" s="7" t="s">
        <v>26</v>
      </c>
      <c r="G22" s="7"/>
      <c r="H22" s="9"/>
    </row>
    <row r="23" spans="1:8" x14ac:dyDescent="0.3">
      <c r="A23" s="6" t="s">
        <v>8</v>
      </c>
      <c r="B23" s="21">
        <v>500</v>
      </c>
      <c r="C23" s="22"/>
      <c r="D23" s="21">
        <v>500</v>
      </c>
      <c r="E23" s="7"/>
      <c r="F23" s="7" t="s">
        <v>26</v>
      </c>
      <c r="G23" s="7"/>
      <c r="H23" s="9"/>
    </row>
    <row r="24" spans="1:8" x14ac:dyDescent="0.3">
      <c r="A24" s="6"/>
      <c r="B24" s="7"/>
      <c r="C24" s="8"/>
      <c r="D24" s="7"/>
      <c r="E24" s="7"/>
      <c r="F24" s="7"/>
      <c r="G24" s="7"/>
      <c r="H24" s="9"/>
    </row>
    <row r="25" spans="1:8" x14ac:dyDescent="0.3">
      <c r="A25" s="6" t="s">
        <v>10</v>
      </c>
      <c r="B25" s="26">
        <v>0.7</v>
      </c>
      <c r="C25" s="20"/>
      <c r="D25" s="26">
        <v>0.7</v>
      </c>
      <c r="E25" s="7"/>
      <c r="F25" s="7" t="s">
        <v>33</v>
      </c>
      <c r="G25" s="7"/>
      <c r="H25" s="9"/>
    </row>
    <row r="26" spans="1:8" x14ac:dyDescent="0.3">
      <c r="A26" s="6"/>
      <c r="B26" s="19"/>
      <c r="C26" s="20"/>
      <c r="D26" s="19"/>
      <c r="E26" s="7"/>
      <c r="F26" s="7"/>
      <c r="G26" s="7"/>
      <c r="H26" s="9"/>
    </row>
    <row r="27" spans="1:8" x14ac:dyDescent="0.3">
      <c r="A27" s="27" t="s">
        <v>11</v>
      </c>
      <c r="B27" s="28">
        <f>B25*B23*B17</f>
        <v>280000</v>
      </c>
      <c r="C27" s="29"/>
      <c r="D27" s="28">
        <f>D25*D23*D17</f>
        <v>560000</v>
      </c>
      <c r="E27" s="7"/>
      <c r="F27" s="7" t="s">
        <v>39</v>
      </c>
      <c r="G27" s="7"/>
      <c r="H27" s="9"/>
    </row>
    <row r="28" spans="1:8" x14ac:dyDescent="0.3">
      <c r="A28" s="6"/>
      <c r="B28" s="7"/>
      <c r="C28" s="8"/>
      <c r="D28" s="7"/>
      <c r="E28" s="7"/>
      <c r="F28" s="7"/>
      <c r="G28" s="7"/>
      <c r="H28" s="9"/>
    </row>
    <row r="29" spans="1:8" x14ac:dyDescent="0.3">
      <c r="A29" s="25" t="s">
        <v>13</v>
      </c>
      <c r="B29" s="7"/>
      <c r="C29" s="8"/>
      <c r="D29" s="7"/>
      <c r="E29" s="7"/>
      <c r="F29" s="7"/>
      <c r="G29" s="7"/>
      <c r="H29" s="9"/>
    </row>
    <row r="30" spans="1:8" x14ac:dyDescent="0.3">
      <c r="A30" s="6" t="s">
        <v>15</v>
      </c>
      <c r="B30" s="19">
        <f>IF(B10=0.05,0.02,IF(B10=0.1,0.04,IF(B10=0.15,0.08,IF(B10=0.2,0.16))))</f>
        <v>0.04</v>
      </c>
      <c r="C30" s="20"/>
      <c r="D30" s="19">
        <f>IF(D10=0.05,0.02,IF(D10=0.1,0.04,IF(D10=0.15,0.08,IF(D10=0.2,0.16))))</f>
        <v>0.08</v>
      </c>
      <c r="E30" s="7"/>
      <c r="F30" s="7" t="s">
        <v>28</v>
      </c>
      <c r="G30" s="7"/>
      <c r="H30" s="9"/>
    </row>
    <row r="31" spans="1:8" x14ac:dyDescent="0.3">
      <c r="A31" s="6"/>
      <c r="B31" s="7"/>
      <c r="C31" s="8"/>
      <c r="D31" s="7"/>
      <c r="E31" s="7"/>
      <c r="F31" s="7"/>
      <c r="G31" s="7"/>
      <c r="H31" s="9"/>
    </row>
    <row r="32" spans="1:8" x14ac:dyDescent="0.3">
      <c r="A32" s="6" t="s">
        <v>16</v>
      </c>
      <c r="B32" s="30">
        <f>0.042/2</f>
        <v>2.1000000000000001E-2</v>
      </c>
      <c r="C32" s="31"/>
      <c r="D32" s="30">
        <f>0.042/2</f>
        <v>2.1000000000000001E-2</v>
      </c>
      <c r="E32" s="7"/>
      <c r="F32" s="7" t="s">
        <v>47</v>
      </c>
      <c r="G32" s="7"/>
      <c r="H32" s="9"/>
    </row>
    <row r="33" spans="1:8" x14ac:dyDescent="0.3">
      <c r="A33" s="6" t="s">
        <v>17</v>
      </c>
      <c r="B33" s="30">
        <f>B32*B30</f>
        <v>8.4000000000000003E-4</v>
      </c>
      <c r="C33" s="31"/>
      <c r="D33" s="30">
        <f>D32*D30</f>
        <v>1.6800000000000001E-3</v>
      </c>
      <c r="E33" s="7"/>
      <c r="F33" s="7" t="s">
        <v>39</v>
      </c>
      <c r="G33" s="7"/>
      <c r="H33" s="9"/>
    </row>
    <row r="34" spans="1:8" x14ac:dyDescent="0.3">
      <c r="A34" s="6"/>
      <c r="B34" s="7"/>
      <c r="C34" s="8"/>
      <c r="D34" s="7"/>
      <c r="E34" s="7"/>
      <c r="F34" s="7"/>
      <c r="G34" s="7"/>
      <c r="H34" s="9"/>
    </row>
    <row r="35" spans="1:8" s="1" customFormat="1" x14ac:dyDescent="0.3">
      <c r="A35" s="27" t="s">
        <v>18</v>
      </c>
      <c r="B35" s="32">
        <f>B33*B17*B7</f>
        <v>67200</v>
      </c>
      <c r="C35" s="33"/>
      <c r="D35" s="32">
        <f>D33*D17*D7</f>
        <v>134400</v>
      </c>
      <c r="E35" s="34"/>
      <c r="F35" s="7" t="s">
        <v>39</v>
      </c>
      <c r="G35" s="34"/>
      <c r="H35" s="9"/>
    </row>
    <row r="36" spans="1:8" x14ac:dyDescent="0.3">
      <c r="A36" s="6"/>
      <c r="B36" s="7"/>
      <c r="C36" s="8"/>
      <c r="D36" s="7"/>
      <c r="E36" s="7"/>
      <c r="F36" s="7"/>
      <c r="G36" s="7"/>
      <c r="H36" s="35"/>
    </row>
    <row r="37" spans="1:8" x14ac:dyDescent="0.3">
      <c r="A37" s="25" t="s">
        <v>19</v>
      </c>
      <c r="B37" s="7"/>
      <c r="C37" s="8"/>
      <c r="D37" s="7"/>
      <c r="E37" s="7"/>
      <c r="F37" s="7"/>
      <c r="G37" s="7"/>
      <c r="H37" s="9"/>
    </row>
    <row r="38" spans="1:8" x14ac:dyDescent="0.3">
      <c r="A38" s="6" t="s">
        <v>20</v>
      </c>
      <c r="B38" s="36">
        <f>IF(B10=0.05,0.00375,IF(B10=0.1,0.0075,IF(B10=0.15,0.0125,IF(B10=0.2,0.015))))</f>
        <v>7.4999999999999997E-3</v>
      </c>
      <c r="C38" s="8"/>
      <c r="D38" s="36">
        <f>IF(D10=0.05,0.00375,IF(D10=0.1,0.0075,IF(D10=0.15,0.0125,IF(D10=0.2,0.015))))</f>
        <v>1.2500000000000001E-2</v>
      </c>
      <c r="E38" s="7"/>
      <c r="F38" s="7" t="s">
        <v>29</v>
      </c>
      <c r="G38" s="7"/>
      <c r="H38" s="9"/>
    </row>
    <row r="39" spans="1:8" x14ac:dyDescent="0.3">
      <c r="A39" s="6"/>
      <c r="B39" s="7"/>
      <c r="C39" s="8"/>
      <c r="D39" s="7"/>
      <c r="E39" s="7"/>
      <c r="F39" s="7"/>
      <c r="G39" s="7"/>
      <c r="H39" s="9"/>
    </row>
    <row r="40" spans="1:8" x14ac:dyDescent="0.3">
      <c r="A40" s="6" t="s">
        <v>21</v>
      </c>
      <c r="B40" s="30">
        <f>0.59/2</f>
        <v>0.29499999999999998</v>
      </c>
      <c r="C40" s="31"/>
      <c r="D40" s="30">
        <f>0.59/2</f>
        <v>0.29499999999999998</v>
      </c>
      <c r="E40" s="7"/>
      <c r="F40" s="7" t="s">
        <v>48</v>
      </c>
      <c r="G40" s="7"/>
      <c r="H40" s="9"/>
    </row>
    <row r="41" spans="1:8" x14ac:dyDescent="0.3">
      <c r="A41" s="6" t="s">
        <v>17</v>
      </c>
      <c r="B41" s="37">
        <f>B40*B38</f>
        <v>2.2124999999999996E-3</v>
      </c>
      <c r="C41" s="8"/>
      <c r="D41" s="37">
        <f>D40*D38</f>
        <v>3.6874999999999998E-3</v>
      </c>
      <c r="E41" s="7"/>
      <c r="F41" s="7" t="s">
        <v>39</v>
      </c>
      <c r="G41" s="7"/>
      <c r="H41" s="9"/>
    </row>
    <row r="42" spans="1:8" x14ac:dyDescent="0.3">
      <c r="A42" s="6"/>
      <c r="B42" s="7"/>
      <c r="C42" s="8"/>
      <c r="D42" s="7"/>
      <c r="E42" s="7"/>
      <c r="F42" s="7"/>
      <c r="G42" s="7"/>
      <c r="H42" s="9"/>
    </row>
    <row r="43" spans="1:8" x14ac:dyDescent="0.3">
      <c r="A43" s="27" t="s">
        <v>43</v>
      </c>
      <c r="B43" s="32">
        <f>B41*B17*B7</f>
        <v>176999.99999999997</v>
      </c>
      <c r="C43" s="33"/>
      <c r="D43" s="32">
        <f>D41*D17*D7</f>
        <v>295000</v>
      </c>
      <c r="E43" s="7"/>
      <c r="F43" s="7" t="s">
        <v>39</v>
      </c>
      <c r="G43" s="7"/>
      <c r="H43" s="9"/>
    </row>
    <row r="44" spans="1:8" x14ac:dyDescent="0.3">
      <c r="A44" s="6"/>
      <c r="B44" s="7"/>
      <c r="C44" s="8"/>
      <c r="D44" s="7"/>
      <c r="E44" s="7"/>
      <c r="F44" s="7"/>
      <c r="G44" s="7"/>
      <c r="H44" s="9"/>
    </row>
    <row r="45" spans="1:8" s="1" customFormat="1" x14ac:dyDescent="0.3">
      <c r="A45" s="27" t="s">
        <v>22</v>
      </c>
      <c r="B45" s="28">
        <f>B43+B35+B27</f>
        <v>524200</v>
      </c>
      <c r="C45" s="29"/>
      <c r="D45" s="28">
        <f>D43+D35+D27</f>
        <v>989400</v>
      </c>
      <c r="E45" s="34"/>
      <c r="F45" s="7" t="s">
        <v>39</v>
      </c>
      <c r="G45" s="34"/>
      <c r="H45" s="9"/>
    </row>
    <row r="46" spans="1:8" s="1" customFormat="1" ht="15" thickBot="1" x14ac:dyDescent="0.35">
      <c r="A46" s="38" t="s">
        <v>23</v>
      </c>
      <c r="B46" s="39">
        <f>IF(B45=0,"n/a",B18/B45*12)</f>
        <v>13.73521556657764</v>
      </c>
      <c r="C46" s="40"/>
      <c r="D46" s="39">
        <f>IF(D45=0,"n/a",D18/D45*12)</f>
        <v>9.217707701637357</v>
      </c>
      <c r="E46" s="41"/>
      <c r="F46" s="50" t="s">
        <v>39</v>
      </c>
      <c r="G46" s="41"/>
      <c r="H46" s="42"/>
    </row>
    <row r="47" spans="1:8" x14ac:dyDescent="0.3">
      <c r="H47" s="1"/>
    </row>
    <row r="48" spans="1:8" x14ac:dyDescent="0.3">
      <c r="A48" s="1" t="s">
        <v>27</v>
      </c>
    </row>
    <row r="49" spans="1:8" ht="28.5" customHeight="1" x14ac:dyDescent="0.3">
      <c r="A49" s="59" t="s">
        <v>50</v>
      </c>
      <c r="B49" s="59"/>
      <c r="C49" s="59"/>
      <c r="D49" s="59"/>
      <c r="E49" s="59"/>
      <c r="F49" s="59"/>
      <c r="G49" s="59"/>
      <c r="H49" s="59"/>
    </row>
    <row r="50" spans="1:8" ht="29.25" customHeight="1" x14ac:dyDescent="0.3">
      <c r="A50" s="59" t="s">
        <v>51</v>
      </c>
      <c r="B50" s="59"/>
      <c r="C50" s="59"/>
      <c r="D50" s="59"/>
      <c r="E50" s="59"/>
      <c r="F50" s="59"/>
      <c r="G50" s="59"/>
      <c r="H50" s="59"/>
    </row>
    <row r="51" spans="1:8" x14ac:dyDescent="0.3">
      <c r="A51" t="s">
        <v>31</v>
      </c>
    </row>
    <row r="52" spans="1:8" x14ac:dyDescent="0.3">
      <c r="A52" t="s">
        <v>30</v>
      </c>
    </row>
    <row r="53" spans="1:8" ht="30.75" customHeight="1" x14ac:dyDescent="0.3">
      <c r="A53" s="59" t="s">
        <v>49</v>
      </c>
      <c r="B53" s="59"/>
      <c r="C53" s="59"/>
      <c r="D53" s="59"/>
      <c r="E53" s="59"/>
      <c r="F53" s="59"/>
      <c r="G53" s="59"/>
      <c r="H53" s="59"/>
    </row>
    <row r="54" spans="1:8" ht="4.95" customHeight="1" x14ac:dyDescent="0.3"/>
    <row r="55" spans="1:8" ht="73.95" customHeight="1" x14ac:dyDescent="0.3">
      <c r="A55" s="59" t="s">
        <v>52</v>
      </c>
      <c r="B55" s="59"/>
      <c r="C55" s="59"/>
      <c r="D55" s="59"/>
      <c r="E55" s="59"/>
      <c r="F55" s="59"/>
      <c r="G55" s="59"/>
      <c r="H55" s="59"/>
    </row>
    <row r="56" spans="1:8" ht="29.25" customHeight="1" x14ac:dyDescent="0.3">
      <c r="A56" s="60"/>
      <c r="B56" s="60"/>
      <c r="C56" s="60"/>
      <c r="D56" s="60"/>
      <c r="E56" s="60"/>
      <c r="F56" s="60"/>
      <c r="G56" s="60"/>
      <c r="H56" s="60"/>
    </row>
    <row r="62" spans="1:8" x14ac:dyDescent="0.3">
      <c r="B62" s="3">
        <v>1</v>
      </c>
      <c r="D62" s="4">
        <v>1</v>
      </c>
      <c r="E62" s="4">
        <v>0.05</v>
      </c>
      <c r="F62" t="s">
        <v>42</v>
      </c>
    </row>
    <row r="63" spans="1:8" x14ac:dyDescent="0.3">
      <c r="B63" s="3">
        <v>0.75</v>
      </c>
      <c r="D63" s="4">
        <v>0.9</v>
      </c>
      <c r="E63" s="4">
        <v>0.1</v>
      </c>
      <c r="F63" t="s">
        <v>24</v>
      </c>
    </row>
    <row r="64" spans="1:8" x14ac:dyDescent="0.3">
      <c r="B64" s="3">
        <v>1.25</v>
      </c>
      <c r="D64" s="4">
        <v>0.8</v>
      </c>
      <c r="E64" s="4">
        <v>0.15</v>
      </c>
      <c r="F64" t="s">
        <v>37</v>
      </c>
    </row>
    <row r="65" spans="4:6" x14ac:dyDescent="0.3">
      <c r="D65" s="4">
        <v>0.7</v>
      </c>
      <c r="E65" s="4">
        <v>0.2</v>
      </c>
      <c r="F65" t="s">
        <v>38</v>
      </c>
    </row>
    <row r="66" spans="4:6" x14ac:dyDescent="0.3">
      <c r="D66" s="4">
        <v>0.6</v>
      </c>
    </row>
  </sheetData>
  <mergeCells count="6">
    <mergeCell ref="A1:H1"/>
    <mergeCell ref="A50:H50"/>
    <mergeCell ref="A56:H56"/>
    <mergeCell ref="A49:H49"/>
    <mergeCell ref="A53:H53"/>
    <mergeCell ref="A55:H55"/>
  </mergeCells>
  <dataValidations count="2">
    <dataValidation type="list" allowBlank="1" showInputMessage="1" showErrorMessage="1" sqref="B25:B26 D25:D26">
      <formula1>$D$62:$D$66</formula1>
    </dataValidation>
    <dataValidation type="list" allowBlank="1" showInputMessage="1" showErrorMessage="1" sqref="B9 D9">
      <formula1>$F$62:$F$65</formula1>
    </dataValidation>
  </dataValidations>
  <pageMargins left="0.7" right="0.7" top="0.75" bottom="0.75" header="0.3" footer="0.3"/>
  <pageSetup scale="78"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Template</vt:lpstr>
      <vt:lpstr>Fleet1</vt:lpstr>
      <vt:lpstr>Fleet2</vt:lpstr>
      <vt:lpstr>Sheet3</vt:lpstr>
      <vt:lpstr>Fleet1!Print_Area</vt:lpstr>
      <vt:lpstr>Fleet2!Print_Area</vt:lpstr>
      <vt:lpstr>Template!Print_Area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Mike Roeth</cp:lastModifiedBy>
  <cp:lastPrinted>2013-07-08T10:34:37Z</cp:lastPrinted>
  <dcterms:created xsi:type="dcterms:W3CDTF">2013-05-14T10:08:31Z</dcterms:created>
  <dcterms:modified xsi:type="dcterms:W3CDTF">2013-08-19T02:00:59Z</dcterms:modified>
</cp:coreProperties>
</file>